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36" windowHeight="8112" activeTab="0"/>
  </bookViews>
  <sheets>
    <sheet name="Hoja1" sheetId="1" r:id="rId1"/>
    <sheet name="Hoja2" sheetId="2" r:id="rId2"/>
  </sheets>
  <definedNames>
    <definedName name="_xlfn.BAHTTEXT" hidden="1">#NAME?</definedName>
    <definedName name="Bachillerato">'Hoja1'!$AA$24:$AA$29</definedName>
    <definedName name="Bachillerato.LOMCE">'Hoja1'!$AK$24:$AK$26</definedName>
    <definedName name="Certificado">'Hoja1'!$Y$24:$Y$28</definedName>
    <definedName name="Duplicado">'Hoja1'!$Q$39:$Q$45</definedName>
    <definedName name="Idiomas.Ciclo.Superior">'Hoja1'!$AI$24:$AI$27</definedName>
    <definedName name="Idiomas.Nivel.Avanzado">'Hoja1'!$AG$24:$AG$29</definedName>
    <definedName name="Idiomas.Nivel.Básico">'Hoja1'!$AE$24:$AE$29</definedName>
    <definedName name="Idiomas.Nivel.C1">'Hoja1'!$AH$24:$AH$28</definedName>
    <definedName name="Idiomas.Nivel.Intermedio">'Hoja1'!$AF$24:$AF$29</definedName>
    <definedName name="Original">'Hoja1'!$Q$39:$Q$43</definedName>
    <definedName name="Profesional.de.Música">'Hoja1'!$AJ$24:$AJ$41</definedName>
    <definedName name="Superior.de.Diseño">'Hoja1'!$AD$24</definedName>
    <definedName name="Técnico.de.Grado.Medio">'Hoja1'!$AB$24:$AB$53</definedName>
    <definedName name="Técnico.Superior">'Hoja1'!$AC$24:$AC$52</definedName>
    <definedName name="Título">'Hoja1'!$Z$24:$Z$29</definedName>
  </definedNames>
  <calcPr fullCalcOnLoad="1"/>
</workbook>
</file>

<file path=xl/sharedStrings.xml><?xml version="1.0" encoding="utf-8"?>
<sst xmlns="http://schemas.openxmlformats.org/spreadsheetml/2006/main" count="658" uniqueCount="253">
  <si>
    <t>Técnico Superior</t>
  </si>
  <si>
    <t>Superior de Diseño</t>
  </si>
  <si>
    <t>Idiomas Básico</t>
  </si>
  <si>
    <t>Idiomas Intermedio</t>
  </si>
  <si>
    <t>Idiomas Avanzado</t>
  </si>
  <si>
    <t>Idiomas C1</t>
  </si>
  <si>
    <t>Idiomas Ciclo Superior</t>
  </si>
  <si>
    <t>Duplicado</t>
  </si>
  <si>
    <t>Normal</t>
  </si>
  <si>
    <t>Exento</t>
  </si>
  <si>
    <t>Técnico Grado Medio</t>
  </si>
  <si>
    <t>Artístico</t>
  </si>
  <si>
    <t>Ciencias de la Naturaleza y la Salud</t>
  </si>
  <si>
    <t>Ciencias y Tecnología</t>
  </si>
  <si>
    <t>Humanidades y Ciencias Sociales</t>
  </si>
  <si>
    <t>Tecnológico</t>
  </si>
  <si>
    <t>Carrocería</t>
  </si>
  <si>
    <t>Cocina</t>
  </si>
  <si>
    <t>Cocina y Gastronomía</t>
  </si>
  <si>
    <t>Comercio</t>
  </si>
  <si>
    <t>Cuidados Auxiliares de Enfermería</t>
  </si>
  <si>
    <t>Acabados de Construcción</t>
  </si>
  <si>
    <t>Atención Sociosanitaria</t>
  </si>
  <si>
    <t>Emergencias Sanitarias</t>
  </si>
  <si>
    <t>Explotación de Sistemas informáticos</t>
  </si>
  <si>
    <t>Mecanizado</t>
  </si>
  <si>
    <t>Peluquería</t>
  </si>
  <si>
    <t>Instalación y Mantenimiento Electromecánico de Maquinaria y Conducción de Líneas</t>
  </si>
  <si>
    <t>Elaboración de Productos Lácteos</t>
  </si>
  <si>
    <t>Electromecánica de Vehículos</t>
  </si>
  <si>
    <t>Electromecánica de vehículos Automóviles</t>
  </si>
  <si>
    <t>Equipos e Instalaciones Electrotécnicas</t>
  </si>
  <si>
    <t>Equipos Electrónicos de Consumo</t>
  </si>
  <si>
    <t>Explotaciones Agrarias Extensivas</t>
  </si>
  <si>
    <t>Farmacia y Parafarmacia</t>
  </si>
  <si>
    <t>Gestión Administrativa</t>
  </si>
  <si>
    <t>Instalaciones Eléctricas y Automáticas</t>
  </si>
  <si>
    <t>Laboratorio de Imagen</t>
  </si>
  <si>
    <t>Obras de Albañilería</t>
  </si>
  <si>
    <t>Servicios de Restaurante y Bar</t>
  </si>
  <si>
    <t>Servicios en Restauración</t>
  </si>
  <si>
    <t>Sistemas Microinformáticos y Redes</t>
  </si>
  <si>
    <t>Soldadura y Calderería</t>
  </si>
  <si>
    <t>Talla Artística en Madera</t>
  </si>
  <si>
    <t>Administración y Finanzas</t>
  </si>
  <si>
    <t>Administración de Sistemas Informáticos</t>
  </si>
  <si>
    <t>Administración de Sistemas Informáticos en Red</t>
  </si>
  <si>
    <t>Animación de Actividades Físicas y Deportivas</t>
  </si>
  <si>
    <t>Automoción</t>
  </si>
  <si>
    <t>Desarrollo de Aplicaciones Informáticas</t>
  </si>
  <si>
    <t>Desarrollo de Aplicaciones Multiplataforma</t>
  </si>
  <si>
    <t>Desarrollo de Productos Electrónicos</t>
  </si>
  <si>
    <t>Desarrollo y Aplicación de Proyectos de Construcción</t>
  </si>
  <si>
    <t>Dirección de Cocina</t>
  </si>
  <si>
    <t>Educación Infantil</t>
  </si>
  <si>
    <t>Artes Aplicadas de la Escultura</t>
  </si>
  <si>
    <t>Gráfica Publicitaria</t>
  </si>
  <si>
    <t>Estética</t>
  </si>
  <si>
    <t>Gestión Comercial y Marketing</t>
  </si>
  <si>
    <t>Gestión y Organización de Empresas Agropecuarias</t>
  </si>
  <si>
    <t>Industria Alimentaria</t>
  </si>
  <si>
    <t>Información y Comercialización Turísticas</t>
  </si>
  <si>
    <t>Instalaciones Electrotécnicas</t>
  </si>
  <si>
    <t>Laboratorio y Diagnóstico Clínico</t>
  </si>
  <si>
    <t>Prevención de Riesgos Profesionales</t>
  </si>
  <si>
    <t>Producción por Mecanizado</t>
  </si>
  <si>
    <t>Proyectos de Edificación</t>
  </si>
  <si>
    <t>Realización de Audiovisuales y Espectáculos</t>
  </si>
  <si>
    <t>Restauración</t>
  </si>
  <si>
    <t>Secretariado</t>
  </si>
  <si>
    <t>Sistemas Electrotécnicos y Automáticos</t>
  </si>
  <si>
    <t>Diseño de Interiores</t>
  </si>
  <si>
    <t>Alemán</t>
  </si>
  <si>
    <t>Español</t>
  </si>
  <si>
    <t>Francés</t>
  </si>
  <si>
    <t>Inglés</t>
  </si>
  <si>
    <t>Italiano</t>
  </si>
  <si>
    <t>Portugués</t>
  </si>
  <si>
    <t>Profesional de Música</t>
  </si>
  <si>
    <t>Acordeón</t>
  </si>
  <si>
    <t>Clarinete</t>
  </si>
  <si>
    <t>Contrabajo</t>
  </si>
  <si>
    <t>Fagot</t>
  </si>
  <si>
    <t>Flauta</t>
  </si>
  <si>
    <t>Guitarra</t>
  </si>
  <si>
    <t>Oboe</t>
  </si>
  <si>
    <t>Percusión</t>
  </si>
  <si>
    <t>Piano</t>
  </si>
  <si>
    <t>Saxofón</t>
  </si>
  <si>
    <t>Travesera</t>
  </si>
  <si>
    <t>Trombón</t>
  </si>
  <si>
    <t>Trompa</t>
  </si>
  <si>
    <t>Trompeta</t>
  </si>
  <si>
    <t>Tuba</t>
  </si>
  <si>
    <t>Violín</t>
  </si>
  <si>
    <t>Violonchelo</t>
  </si>
  <si>
    <t>Título</t>
  </si>
  <si>
    <t>Técnico Grado Medio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</si>
  <si>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</si>
  <si>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135,4</t>
  </si>
  <si>
    <t>Idiomas Básico                                                                                                                                                                                                                                                                         10,2</t>
  </si>
  <si>
    <t>Idiomas Intermedio                                                                                                                                                                                                                                                                         15,3</t>
  </si>
  <si>
    <t>Idiomas Avanzado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</si>
  <si>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Idiomas C1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</si>
  <si>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24,1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</si>
  <si>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</si>
  <si>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7,2</t>
  </si>
  <si>
    <t>Técnico.Grado.Medio</t>
  </si>
  <si>
    <t>Técnico.Superior</t>
  </si>
  <si>
    <t>Bachillerato</t>
  </si>
  <si>
    <t>Superior.de.Diseño</t>
  </si>
  <si>
    <t>Idiomas.Básico</t>
  </si>
  <si>
    <t>Idiomas.Intermedio</t>
  </si>
  <si>
    <t>Idiomas.Avanzado</t>
  </si>
  <si>
    <t>Idiomas.C1</t>
  </si>
  <si>
    <t>Idiomas.Ciclo.Superior</t>
  </si>
  <si>
    <t>Profesional.de.Música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</si>
  <si>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</si>
  <si>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Original</t>
  </si>
  <si>
    <t>Certificado</t>
  </si>
  <si>
    <t>Tasa</t>
  </si>
  <si>
    <t>Diferencia de Tasa</t>
  </si>
  <si>
    <t>Familia numerosa de categoría especial</t>
  </si>
  <si>
    <t>Familia numerosa de categoría general</t>
  </si>
  <si>
    <t>Expedición de duplicados por causa imputable a la Administración</t>
  </si>
  <si>
    <t>Expedición de duplicados por modificación de datos por causa legal</t>
  </si>
  <si>
    <t>Víctima de actos terroristas</t>
  </si>
  <si>
    <t>Estudios</t>
  </si>
  <si>
    <t>NIF/NIE:</t>
  </si>
  <si>
    <t>Primer apellido</t>
  </si>
  <si>
    <t>Segundo apellido</t>
  </si>
  <si>
    <t>Nombre</t>
  </si>
  <si>
    <t>Fecha de nacimiento</t>
  </si>
  <si>
    <t>Nacionalidad</t>
  </si>
  <si>
    <t>Localidad</t>
  </si>
  <si>
    <t>Provincia</t>
  </si>
  <si>
    <t>Tipo de Via</t>
  </si>
  <si>
    <t>Nombre de la via</t>
  </si>
  <si>
    <t>Número</t>
  </si>
  <si>
    <t>Piso</t>
  </si>
  <si>
    <t>Letra</t>
  </si>
  <si>
    <t>Codigo Postal</t>
  </si>
  <si>
    <t>Teléfonos</t>
  </si>
  <si>
    <t>DOMICILIO</t>
  </si>
  <si>
    <t>Concepto</t>
  </si>
  <si>
    <t>Expedición de</t>
  </si>
  <si>
    <t>TITULO QUE SOLICITA</t>
  </si>
  <si>
    <t xml:space="preserve">Fecha de finalización </t>
  </si>
  <si>
    <t>Pago de</t>
  </si>
  <si>
    <t>Tarifa</t>
  </si>
  <si>
    <t>AUTOLIQUIDACIÓN</t>
  </si>
  <si>
    <t>Total a ingresar</t>
  </si>
  <si>
    <t>El importe de la presente autoliquidación ha sido ingresado en la cuenta abierta a nombre de la Dirección Provincial de Educación de Zamora en la Entidad y número de cuenta que se indica en el Ingreso</t>
  </si>
  <si>
    <t>Firma</t>
  </si>
  <si>
    <t>INGRESO</t>
  </si>
  <si>
    <t>Entidad</t>
  </si>
  <si>
    <t>Cuenta número</t>
  </si>
  <si>
    <t>Importe</t>
  </si>
  <si>
    <t xml:space="preserve">Fecha </t>
  </si>
  <si>
    <t>Rogamos a esa Entidad que incluya en concepto el siguiente literal:</t>
  </si>
  <si>
    <t xml:space="preserve">Concepto: </t>
  </si>
  <si>
    <t>/</t>
  </si>
  <si>
    <t>Importe diferencia de Tasa en su caso:</t>
  </si>
  <si>
    <t>€</t>
  </si>
  <si>
    <t>Causa de Exención en su caso</t>
  </si>
  <si>
    <t>Delegación Territorial de ZAMORA
Dirección Provincial de Educación</t>
  </si>
  <si>
    <t>Centro fin de estudios</t>
  </si>
  <si>
    <t>IES Aliste                                                                                                                                                                      Alcañices                                                  49007528</t>
  </si>
  <si>
    <t>IES León Felipe                                                                                                                                                                 Benavente                                                  49000418</t>
  </si>
  <si>
    <t>IES Los Sauces                                                                                                                                                                  Benavente                                                  49000391</t>
  </si>
  <si>
    <t>IES Arribes de Sayago                                                                                                                                                           Bermillo de Sayago                                                  49007486</t>
  </si>
  <si>
    <t>IES Los Valles                                                                                                                                                                  Camarzana de Tera                                                  49007531</t>
  </si>
  <si>
    <t>IES Fuentesauco                                                                                                                                                                 Fuentesauco                                                  49007541</t>
  </si>
  <si>
    <t>IES Valverde de Lucerna                                                                                                                                                         Puebla de Sanabria                                                  49007164</t>
  </si>
  <si>
    <t>IES Cardenal Pardo de Tavera                                                                                                                                                    Toro                                                  49004576</t>
  </si>
  <si>
    <t>IES González Allende                                                                                                                                                            Toro                                                  49004588</t>
  </si>
  <si>
    <t>IES Tierra de Campos                                                                                                                                                            Villalpando                                                  49007553</t>
  </si>
  <si>
    <t>Conservatorio Profesional de Música                                                                                                                                             Zamora                                                  49010710</t>
  </si>
  <si>
    <t>Escuela de Arte y Superior de Diseño                                                                                                                                            Zamora                                                  49006433</t>
  </si>
  <si>
    <t>Escuela Oficial de Idiomas                                                                                                                                                      Zamora                                                  49006861</t>
  </si>
  <si>
    <t>IES Alfonso IX                                                                                                                                                                  Zamora                                                  49006044</t>
  </si>
  <si>
    <t>IES Claudio Moyano                                                                                                                                                              Zamora                                                  49005994</t>
  </si>
  <si>
    <t>IES La Vaguada                                                                                                                                                                  Zamora                                                  49006378</t>
  </si>
  <si>
    <t>IES Maestro Haedo                                                                                                                                                               Zamora                                                  49006159</t>
  </si>
  <si>
    <t>IES María de Molina                                                                                                                                                             Zamora                                                  49006007</t>
  </si>
  <si>
    <t>IES Poeta Claudio Rodríguez                                                                                                                                                     Zamora                                                  49010655</t>
  </si>
  <si>
    <t>IES Río Duero                                                                                                                                                                   Zamora                                                  49006020</t>
  </si>
  <si>
    <t>IES Universidad Laboral                                                                                                                                                         Zamora                                                  49006019</t>
  </si>
  <si>
    <t>IES José Luis Gutiérrez                                                                                                                                                         Muga de Sayago                                                  49002798</t>
  </si>
  <si>
    <t>Colegio Corazón de María                                                                                                                                                        Zamora                                                  49005911</t>
  </si>
  <si>
    <t>Colegio Medalla Milagrosa                                                                                                                                                       Zamora                                                  49005891</t>
  </si>
  <si>
    <t>Colegio Sagrado Corazón de Jesús                                                                                                                                                Zamora                                                  49005842</t>
  </si>
  <si>
    <t>Colegio María Inmaculada                                                                                                                                                        Zamora                                                  49006081</t>
  </si>
  <si>
    <t>Centro Menesiano Zamora Joven                                                                                                                                                   Zamora                                                  49010679</t>
  </si>
  <si>
    <t>Sello de la entidad financiera y firma o impresión mecánica</t>
  </si>
  <si>
    <t>Artes Aplicadas a la Escultura</t>
  </si>
  <si>
    <t>Idiomas.Nivel.Básico</t>
  </si>
  <si>
    <t>Idiomas.Nivel.Intermedio</t>
  </si>
  <si>
    <t>Idiomas.Nivel.Avanzado</t>
  </si>
  <si>
    <t>Idiomas.Nivel.C1</t>
  </si>
  <si>
    <t>Idiomas Nivel Básico</t>
  </si>
  <si>
    <t>Idiomas Nivel Intermedio</t>
  </si>
  <si>
    <t>Idiomas Nivel Avanzado</t>
  </si>
  <si>
    <t>Idiomas Nivel C1</t>
  </si>
  <si>
    <t>Precios</t>
  </si>
  <si>
    <t>El abajo firmante SOLICITA la expedición</t>
  </si>
  <si>
    <t>del</t>
  </si>
  <si>
    <t>y DECLARA que son ciertos los datos consignados en ella, así como que ha superado todos los requisitos académicos o de formación requeridos al efecto, para lo que adjunta la siguiente documentación:</t>
  </si>
  <si>
    <t>de</t>
  </si>
  <si>
    <r>
      <t xml:space="preserve">de un </t>
    </r>
    <r>
      <rPr>
        <b/>
        <sz val="10"/>
        <rFont val="Arial"/>
        <family val="2"/>
      </rPr>
      <t>DUPLICADO</t>
    </r>
    <r>
      <rPr>
        <sz val="10"/>
        <rFont val="Arial"/>
        <family val="0"/>
      </rPr>
      <t xml:space="preserve"> del</t>
    </r>
  </si>
  <si>
    <t>Artes plásticas, imagen y diseño</t>
  </si>
  <si>
    <t>Artes escénicas, música y danza</t>
  </si>
  <si>
    <t>Técnico de Grado Medio</t>
  </si>
  <si>
    <t>Técnico.de.Grado.Medio</t>
  </si>
  <si>
    <t>Farmacia</t>
  </si>
  <si>
    <t>Gestión de Alojamientos Turísticos</t>
  </si>
  <si>
    <t>Viola</t>
  </si>
  <si>
    <t>DATOS DEL ALUMNO</t>
  </si>
  <si>
    <t>Copia para el alumno</t>
  </si>
  <si>
    <t>Copia para el Centro Docente</t>
  </si>
  <si>
    <t>Copia para la Entidad Financiera</t>
  </si>
  <si>
    <t>AUTOLIQUIDACIÓN DE TASA POR EXPEDICIÓN DE TÍTULOS ACADÉMICOS Y PROFESIONALES NO UNIVERSITARIOS</t>
  </si>
  <si>
    <t>SOLICITUD DE EXPEDICIÓN DE TÍTULOS ACADÉMICOS Y PROFESIONALES NO UNIVERSITARIOS Y AUTOLIQUIDACIÓN DE TASA</t>
  </si>
  <si>
    <t>Centro Integrado de Formación Profesional Ciudad de Zamora                                                                                                                      Zamora                                                  49010643</t>
  </si>
  <si>
    <t>Víctima de violencia de genero</t>
  </si>
  <si>
    <t>Discapacidad igual al 33% de algún miembro de la unidad familiar</t>
  </si>
  <si>
    <t>Discapacidad superior al 33% de algún miembro de la unidad familiar</t>
  </si>
  <si>
    <t>Resolución o certificado expedido por la Gerencia de Servicios Sociales, el IMSERSO u órgano competente de la Comunidad Autónoma correspondiente.</t>
  </si>
  <si>
    <t>Fotocopia compulsada del Certificado del Registro Civil acreditativo del cambio de datos y de las causas legales que lo motivaron.</t>
  </si>
  <si>
    <t>Fotocopia compulsada de la Resolución Administrativa reconociendo la condición de víctima de terrorismo.</t>
  </si>
  <si>
    <t>I. Resolución o certificado expedido por la Gerencia de Servicios Sociales, el IMSERSO u órgano competente de la Comunidad Autónoma correspondiente, o
II. Resolución del INSS reconociendo la condición de pensionista por incapacidad permanente total, absoluta o gran invalidez, o
III. Resolución del Ministerio de Economía y Hacienda o del Ministerio de Defensa reconociendo una pensión de jubilación o retiro por incapacidad permanente.</t>
  </si>
  <si>
    <t>I. Resolución judicial otorgando la orden de protección o acordando medida cautelar por violencia de género, o
II. Sentencia firme que declare que la mujer padeció violencia en cualquiera de las formas del artículo 3 de la Ley 13/2010, o
III. Excepcionalmente informe del Ministerio Fiscal indicando la existencia de indicios de ser víctima de tal violencia.</t>
  </si>
  <si>
    <t>Fotocopia de la resolución de la Dirección Provincial reconociendo la bonificación en la tasa por familia numerosa.</t>
  </si>
  <si>
    <t>Fotocopia de la resolución de la Dirección Provincial reconociendo la exención en la tasa por familia numerosa.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</si>
  <si>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</si>
  <si>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Técnico de Grado Medio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</si>
  <si>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</si>
  <si>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143,50</t>
  </si>
  <si>
    <t>Idiomas Nivel Básico                                                                                                                                                                                                                                                                         10,80</t>
  </si>
  <si>
    <t>Idiomas Nivel Intermedio                                                                                                                                                                                                                                                                         16,20</t>
  </si>
  <si>
    <t>Idiomas Nivel Avanzado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</si>
  <si>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Idiomas Nivel C1                                                                                                                                                                                                                                                                         25,90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</si>
  <si>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25,55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</si>
  <si>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</si>
  <si>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7,65</t>
  </si>
  <si>
    <t>Mantenimiento Electrónico</t>
  </si>
  <si>
    <t>Instalaciones de Telecomunicaciones</t>
  </si>
  <si>
    <t>Bachillerato LOMCE</t>
  </si>
  <si>
    <t>Ciencias</t>
  </si>
  <si>
    <t>Artes</t>
  </si>
  <si>
    <t>Bachillerato.LOMCE</t>
  </si>
  <si>
    <t>UNICAJA BANCO, S.A.</t>
  </si>
  <si>
    <t>ES33 2103 4600 8300 3308 5230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</si>
</sst>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 &quot;de&quot;\ mmmm\ &quot;de&quot;\ 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 style="hair"/>
      <bottom style="thick">
        <color indexed="2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hair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hair"/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thick">
        <color indexed="23"/>
      </bottom>
    </border>
    <border>
      <left style="thick">
        <color indexed="2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>
        <color indexed="63"/>
      </left>
      <right style="hair"/>
      <top style="hair"/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 vertical="center" wrapText="1"/>
      <protection/>
    </xf>
    <xf numFmtId="2" fontId="0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Border="1" applyAlignment="1" applyProtection="1">
      <alignment wrapText="1"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>
      <alignment wrapText="1"/>
    </xf>
    <xf numFmtId="0" fontId="0" fillId="34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15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2" fillId="37" borderId="21" xfId="0" applyFont="1" applyFill="1" applyBorder="1" applyAlignment="1" applyProtection="1">
      <alignment/>
      <protection/>
    </xf>
    <xf numFmtId="0" fontId="2" fillId="37" borderId="22" xfId="0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 horizontal="left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4" fontId="4" fillId="0" borderId="14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3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9" fontId="8" fillId="0" borderId="16" xfId="0" applyNumberFormat="1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3" fontId="6" fillId="0" borderId="14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228600</xdr:colOff>
      <xdr:row>4</xdr:row>
      <xdr:rowOff>171450</xdr:rowOff>
    </xdr:to>
    <xdr:pic>
      <xdr:nvPicPr>
        <xdr:cNvPr id="1" name="Picture 63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28575</xdr:rowOff>
    </xdr:from>
    <xdr:to>
      <xdr:col>4</xdr:col>
      <xdr:colOff>228600</xdr:colOff>
      <xdr:row>61</xdr:row>
      <xdr:rowOff>161925</xdr:rowOff>
    </xdr:to>
    <xdr:pic>
      <xdr:nvPicPr>
        <xdr:cNvPr id="2" name="Picture 71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8298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114</xdr:row>
      <xdr:rowOff>66675</xdr:rowOff>
    </xdr:from>
    <xdr:to>
      <xdr:col>4</xdr:col>
      <xdr:colOff>228600</xdr:colOff>
      <xdr:row>118</xdr:row>
      <xdr:rowOff>76200</xdr:rowOff>
    </xdr:to>
    <xdr:pic>
      <xdr:nvPicPr>
        <xdr:cNvPr id="3" name="Picture 72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84057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67"/>
  <sheetViews>
    <sheetView showGridLines="0" showZeros="0" tabSelected="1" zoomScalePageLayoutView="0" workbookViewId="0" topLeftCell="A1">
      <selection activeCell="D23" sqref="D23:O23"/>
    </sheetView>
  </sheetViews>
  <sheetFormatPr defaultColWidth="11.421875" defaultRowHeight="12.75"/>
  <cols>
    <col min="1" max="1" width="11.421875" style="2" customWidth="1"/>
    <col min="2" max="14" width="6.00390625" style="2" customWidth="1"/>
    <col min="15" max="15" width="6.140625" style="2" customWidth="1"/>
    <col min="16" max="27" width="6.7109375" style="2" hidden="1" customWidth="1"/>
    <col min="28" max="28" width="72.8515625" style="2" hidden="1" customWidth="1"/>
    <col min="29" max="29" width="27.00390625" style="2" hidden="1" customWidth="1"/>
    <col min="30" max="38" width="6.7109375" style="2" hidden="1" customWidth="1"/>
    <col min="39" max="53" width="6.7109375" style="2" customWidth="1"/>
    <col min="54" max="16384" width="11.421875" style="2" customWidth="1"/>
  </cols>
  <sheetData>
    <row r="1" ht="15" customHeight="1"/>
    <row r="2" spans="7:14" ht="15" customHeight="1">
      <c r="G2" s="3"/>
      <c r="H2" s="3"/>
      <c r="I2" s="3"/>
      <c r="J2" s="3"/>
      <c r="K2" s="3"/>
      <c r="L2" s="3"/>
      <c r="M2" s="29"/>
      <c r="N2" s="28"/>
    </row>
    <row r="3" spans="6:15" ht="15" customHeight="1">
      <c r="F3" s="89" t="s">
        <v>222</v>
      </c>
      <c r="G3" s="89"/>
      <c r="H3" s="89"/>
      <c r="I3" s="89"/>
      <c r="J3" s="89"/>
      <c r="K3" s="89"/>
      <c r="L3" s="89"/>
      <c r="M3" s="89"/>
      <c r="N3" s="89"/>
      <c r="O3" s="89"/>
    </row>
    <row r="4" spans="6:15" ht="15" customHeight="1"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6:15" ht="15" customHeight="1"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4.75" customHeight="1">
      <c r="A6" s="68" t="s">
        <v>165</v>
      </c>
      <c r="B6" s="68"/>
      <c r="C6" s="68"/>
      <c r="D6" s="68"/>
      <c r="E6" s="68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5" ht="7.5" customHeight="1" thickBot="1">
      <c r="A7" s="4"/>
      <c r="B7" s="4"/>
      <c r="C7" s="4"/>
      <c r="D7" s="4"/>
      <c r="E7" s="4"/>
    </row>
    <row r="8" spans="1:38" ht="13.5" customHeight="1" thickTop="1">
      <c r="A8" s="45" t="s">
        <v>217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AL8" s="2" t="s">
        <v>167</v>
      </c>
    </row>
    <row r="9" spans="1:38" ht="13.5" customHeight="1">
      <c r="A9" s="5" t="s">
        <v>128</v>
      </c>
      <c r="B9" s="137"/>
      <c r="C9" s="138"/>
      <c r="D9" s="138"/>
      <c r="E9" s="138"/>
      <c r="F9" s="138"/>
      <c r="G9" s="139"/>
      <c r="H9" s="53" t="s">
        <v>131</v>
      </c>
      <c r="I9" s="51"/>
      <c r="J9" s="135"/>
      <c r="K9" s="135"/>
      <c r="L9" s="135"/>
      <c r="M9" s="135"/>
      <c r="N9" s="135"/>
      <c r="O9" s="140"/>
      <c r="AL9" s="2" t="s">
        <v>168</v>
      </c>
    </row>
    <row r="10" spans="1:38" ht="13.5" customHeight="1">
      <c r="A10" s="56" t="s">
        <v>129</v>
      </c>
      <c r="B10" s="51"/>
      <c r="C10" s="135"/>
      <c r="D10" s="135"/>
      <c r="E10" s="135"/>
      <c r="F10" s="135"/>
      <c r="G10" s="136"/>
      <c r="H10" s="53" t="s">
        <v>130</v>
      </c>
      <c r="I10" s="51"/>
      <c r="J10" s="51"/>
      <c r="K10" s="135"/>
      <c r="L10" s="135"/>
      <c r="M10" s="135"/>
      <c r="N10" s="135"/>
      <c r="O10" s="140"/>
      <c r="AL10" s="2" t="s">
        <v>169</v>
      </c>
    </row>
    <row r="11" spans="1:38" ht="13.5" customHeight="1">
      <c r="A11" s="56" t="s">
        <v>133</v>
      </c>
      <c r="B11" s="51"/>
      <c r="C11" s="107"/>
      <c r="D11" s="107"/>
      <c r="E11" s="107"/>
      <c r="F11" s="107"/>
      <c r="G11" s="122"/>
      <c r="H11" s="53" t="s">
        <v>132</v>
      </c>
      <c r="I11" s="51"/>
      <c r="J11" s="51"/>
      <c r="K11" s="51"/>
      <c r="L11" s="129"/>
      <c r="M11" s="129"/>
      <c r="N11" s="129"/>
      <c r="O11" s="130"/>
      <c r="AL11" s="2" t="s">
        <v>170</v>
      </c>
    </row>
    <row r="12" spans="1:38" ht="13.5" customHeight="1" thickBot="1">
      <c r="A12" s="6" t="s">
        <v>134</v>
      </c>
      <c r="B12" s="131"/>
      <c r="C12" s="131"/>
      <c r="D12" s="131"/>
      <c r="E12" s="131"/>
      <c r="F12" s="131"/>
      <c r="G12" s="132"/>
      <c r="H12" s="82" t="s">
        <v>135</v>
      </c>
      <c r="I12" s="82"/>
      <c r="J12" s="133"/>
      <c r="K12" s="133"/>
      <c r="L12" s="133"/>
      <c r="M12" s="133"/>
      <c r="N12" s="133"/>
      <c r="O12" s="134"/>
      <c r="AL12" s="2" t="s">
        <v>171</v>
      </c>
    </row>
    <row r="13" ht="7.5" customHeight="1" thickBot="1" thickTop="1">
      <c r="AL13" s="2" t="s">
        <v>172</v>
      </c>
    </row>
    <row r="14" spans="1:38" ht="13.5" customHeight="1" thickTop="1">
      <c r="A14" s="45" t="s">
        <v>143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AL14" s="2" t="s">
        <v>173</v>
      </c>
    </row>
    <row r="15" spans="1:38" ht="13.5" customHeight="1">
      <c r="A15" s="5" t="s">
        <v>136</v>
      </c>
      <c r="B15" s="126"/>
      <c r="C15" s="127"/>
      <c r="D15" s="53" t="s">
        <v>137</v>
      </c>
      <c r="E15" s="51"/>
      <c r="F15" s="51"/>
      <c r="G15" s="107"/>
      <c r="H15" s="107"/>
      <c r="I15" s="107"/>
      <c r="J15" s="107"/>
      <c r="K15" s="107"/>
      <c r="L15" s="107"/>
      <c r="M15" s="107"/>
      <c r="N15" s="107"/>
      <c r="O15" s="108"/>
      <c r="AL15" s="2" t="s">
        <v>174</v>
      </c>
    </row>
    <row r="16" spans="1:38" ht="13.5" customHeight="1">
      <c r="A16" s="5" t="s">
        <v>138</v>
      </c>
      <c r="B16" s="126"/>
      <c r="C16" s="127"/>
      <c r="D16" s="7" t="s">
        <v>139</v>
      </c>
      <c r="E16" s="126"/>
      <c r="F16" s="127"/>
      <c r="G16" s="7" t="s">
        <v>140</v>
      </c>
      <c r="H16" s="126"/>
      <c r="I16" s="127"/>
      <c r="J16" s="53" t="s">
        <v>141</v>
      </c>
      <c r="K16" s="51"/>
      <c r="L16" s="51"/>
      <c r="M16" s="126"/>
      <c r="N16" s="126"/>
      <c r="O16" s="128"/>
      <c r="AL16" s="2" t="s">
        <v>175</v>
      </c>
    </row>
    <row r="17" spans="1:38" ht="13.5" customHeight="1">
      <c r="A17" s="5" t="s">
        <v>134</v>
      </c>
      <c r="B17" s="107"/>
      <c r="C17" s="107"/>
      <c r="D17" s="107"/>
      <c r="E17" s="107"/>
      <c r="F17" s="107"/>
      <c r="G17" s="122"/>
      <c r="H17" s="7" t="s">
        <v>135</v>
      </c>
      <c r="I17" s="8"/>
      <c r="J17" s="107"/>
      <c r="K17" s="107"/>
      <c r="L17" s="107"/>
      <c r="M17" s="107"/>
      <c r="N17" s="107"/>
      <c r="O17" s="108"/>
      <c r="AL17" s="2" t="s">
        <v>176</v>
      </c>
    </row>
    <row r="18" spans="1:38" ht="13.5" customHeight="1" thickBot="1">
      <c r="A18" s="9" t="s">
        <v>142</v>
      </c>
      <c r="B18" s="115"/>
      <c r="C18" s="115"/>
      <c r="D18" s="115"/>
      <c r="E18" s="115"/>
      <c r="F18" s="115"/>
      <c r="G18" s="115"/>
      <c r="H18" s="10" t="s">
        <v>161</v>
      </c>
      <c r="I18" s="124"/>
      <c r="J18" s="124"/>
      <c r="K18" s="124"/>
      <c r="L18" s="124"/>
      <c r="M18" s="124"/>
      <c r="N18" s="124"/>
      <c r="O18" s="125"/>
      <c r="AL18" s="2" t="s">
        <v>223</v>
      </c>
    </row>
    <row r="19" ht="7.5" customHeight="1" thickBot="1" thickTop="1">
      <c r="AL19" s="2" t="s">
        <v>177</v>
      </c>
    </row>
    <row r="20" spans="1:38" ht="13.5" customHeight="1" thickTop="1">
      <c r="A20" s="45" t="s">
        <v>146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AL20" s="2" t="s">
        <v>178</v>
      </c>
    </row>
    <row r="21" spans="1:38" ht="13.5" customHeight="1">
      <c r="A21" s="56" t="s">
        <v>145</v>
      </c>
      <c r="B21" s="51"/>
      <c r="C21" s="51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AL21" s="2" t="s">
        <v>179</v>
      </c>
    </row>
    <row r="22" spans="1:38" ht="13.5" customHeight="1">
      <c r="A22" s="56" t="s">
        <v>144</v>
      </c>
      <c r="B22" s="51"/>
      <c r="C22" s="51"/>
      <c r="D22" s="109" t="s">
        <v>96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W22" s="33" t="s">
        <v>204</v>
      </c>
      <c r="AL22" s="2" t="s">
        <v>180</v>
      </c>
    </row>
    <row r="23" spans="1:38" ht="13.5" customHeight="1">
      <c r="A23" s="56" t="s">
        <v>127</v>
      </c>
      <c r="B23" s="51"/>
      <c r="C23" s="51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  <c r="P23" s="2">
        <f>IF((D23="Bachillerato")+(D23="Bachillerato.LOMCE"),W23,IF(D23="Técnico.de.Grado.Medio",W24,IF(D23="Técnico.Superior",W25,IF(D23="Superior.de.Diseño",W26,IF(D23="Idiomas.Nivel.Básico",W27,IF(D23="Idiomas.Nivel.Intermedio",W28,IF(D23="Idiomas.Nivel.Avanzado",W29,IF(D23="Idiomas.Nivel.C1",W30,0))))))))</f>
        <v>0</v>
      </c>
      <c r="Q23" s="2">
        <f>IF(D21="Duplicado",W33,P25)</f>
        <v>0</v>
      </c>
      <c r="R23" s="2">
        <f>IF(((D23="Bachillerato")+(D23="Bachillerato.LOMCE")),X23,IF(D23="Técnico.de.Grado.Medio",X24,IF(D23="Técnico.Superior",X25,IF(D23="Superior.de.Diseño",X26,IF(D23="Idiomas.Nivel.Básico",X27,IF(D23="Idiomas.Nivel.Intermedio",X28,IF(D23="Idiomas.Nivel.Avanzado",X29,IF(D23="Idiomas.Nivel.C1",X30,0))))))))</f>
        <v>0</v>
      </c>
      <c r="S23" s="2">
        <f>IF(R23=0,R24,R23)</f>
        <v>0</v>
      </c>
      <c r="T23" s="11" t="str">
        <f>RIGHT(Q23,6)</f>
        <v>0</v>
      </c>
      <c r="U23" s="12">
        <f>T23/2</f>
        <v>0</v>
      </c>
      <c r="V23" s="13" t="str">
        <f>IF(B30="Normal",T23,IF(B30="Familia numerosa de categoría general",U23,IF(B30="Exento",0,0)))</f>
        <v>0</v>
      </c>
      <c r="W23" s="32" t="s">
        <v>234</v>
      </c>
      <c r="X23" s="26" t="s">
        <v>109</v>
      </c>
      <c r="Y23" s="14" t="s">
        <v>119</v>
      </c>
      <c r="Z23" s="14" t="s">
        <v>96</v>
      </c>
      <c r="AA23" s="14" t="s">
        <v>109</v>
      </c>
      <c r="AB23" s="14" t="s">
        <v>212</v>
      </c>
      <c r="AC23" s="14" t="s">
        <v>0</v>
      </c>
      <c r="AD23" s="14" t="s">
        <v>1</v>
      </c>
      <c r="AE23" s="14" t="s">
        <v>2</v>
      </c>
      <c r="AF23" s="14" t="s">
        <v>3</v>
      </c>
      <c r="AG23" s="14" t="s">
        <v>4</v>
      </c>
      <c r="AH23" s="14" t="s">
        <v>5</v>
      </c>
      <c r="AI23" s="14" t="s">
        <v>6</v>
      </c>
      <c r="AJ23" s="14" t="s">
        <v>78</v>
      </c>
      <c r="AK23" s="14" t="s">
        <v>247</v>
      </c>
      <c r="AL23" s="2" t="s">
        <v>181</v>
      </c>
    </row>
    <row r="24" spans="1:38" ht="13.5" customHeight="1">
      <c r="A24" s="56" t="str">
        <f>IF((D23="Bachillerato")+(D23="Bachillerato.LOMCE"),"Modalidad",IF(D23="Técnico.de.Grado.Medio","Ciclo Formativo",IF(D23="Técnico.Superior","Ciclo Formativo",IF(D23="Superior.de.Diseño","Especialidad",IF(D23="Profesional.de.Música","Especialidad","Idioma")))))</f>
        <v>Idioma</v>
      </c>
      <c r="B24" s="51"/>
      <c r="C24" s="51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2">
        <f>IF(D23="Idiomas.Ciclo.Superior",W31,IF(D23="Profesional.de.Música",W32,IF(D23="Duplicado",W33,0)))</f>
        <v>0</v>
      </c>
      <c r="R24" s="2">
        <f>IF(D23="Idiomas.Ciclo.Superior",X31,IF(D23="Profesional.de.Música",X32,IF(D23="Duplicado",X33,0)))</f>
        <v>0</v>
      </c>
      <c r="S24" s="13">
        <f>VALUE(V24)</f>
        <v>0</v>
      </c>
      <c r="V24" s="13" t="str">
        <f>IF(B29="Diferencia de Tasa",L29,V23)</f>
        <v>0</v>
      </c>
      <c r="W24" s="40" t="s">
        <v>235</v>
      </c>
      <c r="X24" s="2" t="s">
        <v>212</v>
      </c>
      <c r="Y24" s="2" t="s">
        <v>196</v>
      </c>
      <c r="Z24" s="2" t="s">
        <v>109</v>
      </c>
      <c r="AA24" s="1" t="s">
        <v>211</v>
      </c>
      <c r="AB24" s="2" t="s">
        <v>21</v>
      </c>
      <c r="AC24" s="2" t="s">
        <v>45</v>
      </c>
      <c r="AD24" s="2" t="s">
        <v>71</v>
      </c>
      <c r="AE24" s="2" t="s">
        <v>72</v>
      </c>
      <c r="AF24" s="2" t="s">
        <v>72</v>
      </c>
      <c r="AG24" s="2" t="s">
        <v>72</v>
      </c>
      <c r="AH24" s="2" t="s">
        <v>72</v>
      </c>
      <c r="AI24" s="2" t="s">
        <v>72</v>
      </c>
      <c r="AJ24" s="2" t="s">
        <v>79</v>
      </c>
      <c r="AK24" s="2" t="s">
        <v>248</v>
      </c>
      <c r="AL24" s="2" t="s">
        <v>182</v>
      </c>
    </row>
    <row r="25" spans="1:38" ht="13.5" customHeight="1">
      <c r="A25" s="56" t="s">
        <v>147</v>
      </c>
      <c r="B25" s="51"/>
      <c r="C25" s="5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2">
        <f>IF(P23=0,P24,P23)</f>
        <v>0</v>
      </c>
      <c r="V25" s="12"/>
      <c r="W25" s="40" t="s">
        <v>236</v>
      </c>
      <c r="X25" s="2" t="s">
        <v>0</v>
      </c>
      <c r="Y25" s="2" t="s">
        <v>197</v>
      </c>
      <c r="Z25" s="2" t="s">
        <v>250</v>
      </c>
      <c r="AA25" s="1" t="s">
        <v>210</v>
      </c>
      <c r="AB25" s="2" t="s">
        <v>22</v>
      </c>
      <c r="AC25" s="2" t="s">
        <v>46</v>
      </c>
      <c r="AE25" s="2" t="s">
        <v>73</v>
      </c>
      <c r="AF25" s="2" t="s">
        <v>73</v>
      </c>
      <c r="AG25" s="2" t="s">
        <v>73</v>
      </c>
      <c r="AH25" s="2" t="s">
        <v>74</v>
      </c>
      <c r="AI25" s="2" t="s">
        <v>74</v>
      </c>
      <c r="AJ25" s="2" t="s">
        <v>80</v>
      </c>
      <c r="AK25" s="2" t="s">
        <v>14</v>
      </c>
      <c r="AL25" s="2" t="s">
        <v>183</v>
      </c>
    </row>
    <row r="26" spans="1:38" ht="13.5" customHeight="1" thickBot="1">
      <c r="A26" s="48" t="s">
        <v>166</v>
      </c>
      <c r="B26" s="49"/>
      <c r="C26" s="49"/>
      <c r="D26" s="113" t="s">
        <v>186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  <c r="W26" s="40" t="s">
        <v>237</v>
      </c>
      <c r="X26" s="2" t="s">
        <v>1</v>
      </c>
      <c r="Y26" s="2" t="s">
        <v>198</v>
      </c>
      <c r="Z26" s="2" t="s">
        <v>213</v>
      </c>
      <c r="AA26" s="1" t="s">
        <v>12</v>
      </c>
      <c r="AB26" s="2" t="s">
        <v>16</v>
      </c>
      <c r="AC26" s="2" t="s">
        <v>44</v>
      </c>
      <c r="AE26" s="2" t="s">
        <v>74</v>
      </c>
      <c r="AF26" s="2" t="s">
        <v>74</v>
      </c>
      <c r="AG26" s="2" t="s">
        <v>74</v>
      </c>
      <c r="AH26" s="2" t="s">
        <v>75</v>
      </c>
      <c r="AI26" s="2" t="s">
        <v>75</v>
      </c>
      <c r="AJ26" s="2" t="s">
        <v>81</v>
      </c>
      <c r="AK26" s="2" t="s">
        <v>249</v>
      </c>
      <c r="AL26" s="2" t="s">
        <v>184</v>
      </c>
    </row>
    <row r="27" spans="17:38" ht="7.5" customHeight="1" thickBot="1" thickTop="1">
      <c r="Q27" s="2" t="s">
        <v>118</v>
      </c>
      <c r="W27" s="40" t="s">
        <v>238</v>
      </c>
      <c r="X27" s="2" t="s">
        <v>200</v>
      </c>
      <c r="Y27" s="2" t="s">
        <v>199</v>
      </c>
      <c r="Z27" s="2" t="s">
        <v>108</v>
      </c>
      <c r="AA27" s="1" t="s">
        <v>13</v>
      </c>
      <c r="AB27" s="2" t="s">
        <v>17</v>
      </c>
      <c r="AC27" s="2" t="s">
        <v>47</v>
      </c>
      <c r="AE27" s="2" t="s">
        <v>75</v>
      </c>
      <c r="AF27" s="2" t="s">
        <v>75</v>
      </c>
      <c r="AG27" s="2" t="s">
        <v>75</v>
      </c>
      <c r="AH27" s="2" t="s">
        <v>76</v>
      </c>
      <c r="AI27" s="2" t="s">
        <v>77</v>
      </c>
      <c r="AJ27" s="2" t="s">
        <v>82</v>
      </c>
      <c r="AL27" s="2" t="s">
        <v>185</v>
      </c>
    </row>
    <row r="28" spans="1:38" ht="13.5" customHeight="1" thickTop="1">
      <c r="A28" s="45" t="s">
        <v>150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Q28" s="2" t="s">
        <v>7</v>
      </c>
      <c r="T28" s="1"/>
      <c r="W28" s="40" t="s">
        <v>239</v>
      </c>
      <c r="X28" s="2" t="s">
        <v>201</v>
      </c>
      <c r="Y28" s="2" t="s">
        <v>115</v>
      </c>
      <c r="Z28" s="2" t="s">
        <v>110</v>
      </c>
      <c r="AA28" s="1" t="s">
        <v>14</v>
      </c>
      <c r="AB28" s="2" t="s">
        <v>18</v>
      </c>
      <c r="AC28" s="2" t="s">
        <v>195</v>
      </c>
      <c r="AE28" s="2" t="s">
        <v>76</v>
      </c>
      <c r="AF28" s="2" t="s">
        <v>76</v>
      </c>
      <c r="AG28" s="2" t="s">
        <v>76</v>
      </c>
      <c r="AH28" s="2" t="s">
        <v>77</v>
      </c>
      <c r="AJ28" s="2" t="s">
        <v>83</v>
      </c>
      <c r="AL28" s="2" t="s">
        <v>186</v>
      </c>
    </row>
    <row r="29" spans="1:38" ht="13.5" customHeight="1">
      <c r="A29" s="5" t="s">
        <v>148</v>
      </c>
      <c r="B29" s="107"/>
      <c r="C29" s="107"/>
      <c r="D29" s="107"/>
      <c r="E29" s="122"/>
      <c r="F29" s="53" t="s">
        <v>162</v>
      </c>
      <c r="G29" s="51"/>
      <c r="H29" s="51"/>
      <c r="I29" s="51"/>
      <c r="J29" s="51"/>
      <c r="K29" s="51"/>
      <c r="L29" s="123"/>
      <c r="M29" s="123"/>
      <c r="N29" s="15" t="s">
        <v>163</v>
      </c>
      <c r="O29" s="16"/>
      <c r="T29" s="1"/>
      <c r="W29" s="40" t="s">
        <v>240</v>
      </c>
      <c r="X29" s="2" t="s">
        <v>202</v>
      </c>
      <c r="Z29" s="2" t="s">
        <v>116</v>
      </c>
      <c r="AA29" s="1" t="s">
        <v>15</v>
      </c>
      <c r="AB29" s="2" t="s">
        <v>19</v>
      </c>
      <c r="AC29" s="2" t="s">
        <v>48</v>
      </c>
      <c r="AE29" s="2" t="s">
        <v>77</v>
      </c>
      <c r="AF29" s="2" t="s">
        <v>77</v>
      </c>
      <c r="AG29" s="2" t="s">
        <v>77</v>
      </c>
      <c r="AJ29" s="2" t="s">
        <v>84</v>
      </c>
      <c r="AL29" s="2" t="s">
        <v>187</v>
      </c>
    </row>
    <row r="30" spans="1:38" ht="13.5" customHeight="1">
      <c r="A30" s="5" t="s">
        <v>149</v>
      </c>
      <c r="B30" s="107" t="s">
        <v>8</v>
      </c>
      <c r="C30" s="107"/>
      <c r="D30" s="107"/>
      <c r="E30" s="107"/>
      <c r="F30" s="107"/>
      <c r="G30" s="107"/>
      <c r="H30" s="107"/>
      <c r="I30" s="17"/>
      <c r="J30" s="17"/>
      <c r="K30" s="17"/>
      <c r="L30" s="17"/>
      <c r="M30" s="17"/>
      <c r="N30" s="17"/>
      <c r="O30" s="18"/>
      <c r="T30" s="1"/>
      <c r="W30" s="40" t="s">
        <v>241</v>
      </c>
      <c r="X30" s="2" t="s">
        <v>203</v>
      </c>
      <c r="AB30" s="2" t="s">
        <v>20</v>
      </c>
      <c r="AC30" s="2" t="s">
        <v>49</v>
      </c>
      <c r="AJ30" s="2" t="s">
        <v>85</v>
      </c>
      <c r="AL30" s="2" t="s">
        <v>188</v>
      </c>
    </row>
    <row r="31" spans="1:38" ht="13.5" customHeight="1">
      <c r="A31" s="56" t="s">
        <v>164</v>
      </c>
      <c r="B31" s="51"/>
      <c r="C31" s="51"/>
      <c r="D31" s="51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P31" s="2" t="s">
        <v>209</v>
      </c>
      <c r="T31" s="1"/>
      <c r="W31" s="40" t="s">
        <v>242</v>
      </c>
      <c r="X31" s="2" t="s">
        <v>6</v>
      </c>
      <c r="AB31" s="2" t="s">
        <v>28</v>
      </c>
      <c r="AC31" s="2" t="s">
        <v>50</v>
      </c>
      <c r="AJ31" s="2" t="s">
        <v>86</v>
      </c>
      <c r="AL31" s="2" t="s">
        <v>189</v>
      </c>
    </row>
    <row r="32" spans="1:38" ht="13.5" customHeight="1">
      <c r="A32" s="64" t="s">
        <v>151</v>
      </c>
      <c r="B32" s="63"/>
      <c r="C32" s="63"/>
      <c r="D32" s="74">
        <f>S24</f>
        <v>0</v>
      </c>
      <c r="E32" s="74"/>
      <c r="F32" s="19" t="s">
        <v>163</v>
      </c>
      <c r="G32" s="17"/>
      <c r="H32" s="17"/>
      <c r="I32" s="17"/>
      <c r="J32" s="17"/>
      <c r="K32" s="17"/>
      <c r="L32" s="17"/>
      <c r="M32" s="17"/>
      <c r="N32" s="17"/>
      <c r="O32" s="18"/>
      <c r="P32" s="2" t="s">
        <v>206</v>
      </c>
      <c r="Q32" s="2" t="s">
        <v>96</v>
      </c>
      <c r="T32" s="1"/>
      <c r="W32" s="40" t="s">
        <v>243</v>
      </c>
      <c r="X32" s="2" t="s">
        <v>78</v>
      </c>
      <c r="AB32" s="2" t="s">
        <v>29</v>
      </c>
      <c r="AC32" s="2" t="s">
        <v>51</v>
      </c>
      <c r="AJ32" s="2" t="s">
        <v>87</v>
      </c>
      <c r="AL32" s="2" t="s">
        <v>190</v>
      </c>
    </row>
    <row r="33" spans="1:38" ht="13.5" customHeight="1">
      <c r="A33" s="67" t="s">
        <v>152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Q33" s="2" t="s">
        <v>119</v>
      </c>
      <c r="T33" s="1"/>
      <c r="W33" s="40" t="s">
        <v>244</v>
      </c>
      <c r="X33" s="2" t="s">
        <v>7</v>
      </c>
      <c r="AB33" s="2" t="s">
        <v>30</v>
      </c>
      <c r="AC33" s="2" t="s">
        <v>52</v>
      </c>
      <c r="AJ33" s="2" t="s">
        <v>88</v>
      </c>
      <c r="AL33" s="2" t="s">
        <v>191</v>
      </c>
    </row>
    <row r="34" spans="1:38" ht="13.5" customHeight="1" thickBo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9"/>
      <c r="P34" s="17"/>
      <c r="Q34" s="34">
        <f>IF(E31="Familia numerosa de categoría especial",R46,IF(E31="Discapacidad igual al 33% de algún miembro de la unidad familiar",Q47,IF(E31="Discapacidad superior al 33% de algún miembro de la unidad familiar",Q48,IF(E31="Víctima de violencia de genero",R48,IF(E31="Víctima de actos terroristas",S48,IF(E31="Expedición de duplicados por modificación de datos por causa legal",T48,0))))))</f>
        <v>0</v>
      </c>
      <c r="T34" s="1"/>
      <c r="AB34" s="2" t="s">
        <v>23</v>
      </c>
      <c r="AC34" s="2" t="s">
        <v>53</v>
      </c>
      <c r="AJ34" s="2" t="s">
        <v>89</v>
      </c>
      <c r="AL34" s="2" t="s">
        <v>192</v>
      </c>
    </row>
    <row r="35" spans="16:38" ht="7.5" customHeight="1" thickBot="1" thickTop="1">
      <c r="P35" s="17"/>
      <c r="T35" s="1"/>
      <c r="AB35" s="2" t="s">
        <v>31</v>
      </c>
      <c r="AC35" s="2" t="s">
        <v>54</v>
      </c>
      <c r="AJ35" s="2" t="s">
        <v>90</v>
      </c>
      <c r="AL35" s="2" t="s">
        <v>193</v>
      </c>
    </row>
    <row r="36" spans="1:36" ht="13.5" customHeight="1" thickTop="1">
      <c r="A36" s="116" t="str">
        <f>TRIM(P49)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8"/>
      <c r="P36" s="17"/>
      <c r="T36" s="1"/>
      <c r="Z36" s="2" t="s">
        <v>8</v>
      </c>
      <c r="AB36" s="2" t="s">
        <v>32</v>
      </c>
      <c r="AC36" s="2" t="s">
        <v>57</v>
      </c>
      <c r="AJ36" s="2" t="s">
        <v>91</v>
      </c>
    </row>
    <row r="37" spans="1:36" ht="13.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31" t="s">
        <v>205</v>
      </c>
      <c r="Q37" s="2" t="s">
        <v>120</v>
      </c>
      <c r="T37" s="1"/>
      <c r="Z37" s="2" t="s">
        <v>123</v>
      </c>
      <c r="AB37" s="2" t="s">
        <v>24</v>
      </c>
      <c r="AC37" s="2" t="s">
        <v>58</v>
      </c>
      <c r="AJ37" s="2" t="s">
        <v>92</v>
      </c>
    </row>
    <row r="38" spans="1:36" ht="13.5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  <c r="P38" s="17">
        <f>IF(D21="Original",P32,IF(D21="Duplicado",P31,0))</f>
        <v>0</v>
      </c>
      <c r="Q38" s="2" t="s">
        <v>121</v>
      </c>
      <c r="Z38" s="2" t="s">
        <v>9</v>
      </c>
      <c r="AB38" s="2" t="s">
        <v>33</v>
      </c>
      <c r="AC38" s="2" t="s">
        <v>215</v>
      </c>
      <c r="AJ38" s="2" t="s">
        <v>93</v>
      </c>
    </row>
    <row r="39" spans="1:36" ht="13.5" customHeight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  <c r="P39" s="31" t="str">
        <f>D22</f>
        <v>Título</v>
      </c>
      <c r="Q39" s="2" t="s">
        <v>122</v>
      </c>
      <c r="AB39" s="2" t="s">
        <v>214</v>
      </c>
      <c r="AC39" s="2" t="s">
        <v>59</v>
      </c>
      <c r="AJ39" s="2" t="s">
        <v>216</v>
      </c>
    </row>
    <row r="40" spans="1:36" ht="18.75" customHeight="1">
      <c r="A40" s="150">
        <f>IF(B30="Familia numerosa de categoría general",Q46,IF(B30="Exento",Q34,0))</f>
        <v>0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2"/>
      <c r="P40" s="31" t="str">
        <f>IF(P41="Superior de Diseño"," ","de")</f>
        <v>de</v>
      </c>
      <c r="Q40" s="2" t="s">
        <v>225</v>
      </c>
      <c r="AB40" s="2" t="s">
        <v>34</v>
      </c>
      <c r="AC40" s="2" t="s">
        <v>56</v>
      </c>
      <c r="AJ40" s="2" t="s">
        <v>94</v>
      </c>
    </row>
    <row r="41" spans="1:36" ht="18.75" customHeigh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P41" s="17">
        <f>S23</f>
        <v>0</v>
      </c>
      <c r="Q41" s="2" t="s">
        <v>226</v>
      </c>
      <c r="AB41" s="2" t="s">
        <v>35</v>
      </c>
      <c r="AC41" s="2" t="s">
        <v>60</v>
      </c>
      <c r="AJ41" s="2" t="s">
        <v>95</v>
      </c>
    </row>
    <row r="42" spans="1:29" ht="18.75" customHeight="1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  <c r="P42" s="17" t="str">
        <f>IF(P39="Título",","," ")</f>
        <v>,</v>
      </c>
      <c r="Q42" s="2" t="s">
        <v>224</v>
      </c>
      <c r="AB42" s="2" t="s">
        <v>27</v>
      </c>
      <c r="AC42" s="2" t="s">
        <v>61</v>
      </c>
    </row>
    <row r="43" spans="1:29" ht="18.75" customHeight="1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  <c r="P43" s="17" t="str">
        <f>IF(P39="Título",A24," ")</f>
        <v>Idioma</v>
      </c>
      <c r="Q43" s="2" t="s">
        <v>126</v>
      </c>
      <c r="AB43" s="2" t="s">
        <v>36</v>
      </c>
      <c r="AC43" s="2" t="s">
        <v>62</v>
      </c>
    </row>
    <row r="44" spans="1:29" ht="13.5" customHeight="1">
      <c r="A44" s="70" t="str">
        <f>Q51</f>
        <v>Zamora, </v>
      </c>
      <c r="B44" s="71"/>
      <c r="C44" s="71"/>
      <c r="D44" s="66">
        <f>R47</f>
        <v>43382</v>
      </c>
      <c r="E44" s="66"/>
      <c r="F44" s="66"/>
      <c r="G44" s="66"/>
      <c r="H44" s="66"/>
      <c r="I44" s="17"/>
      <c r="J44" s="17"/>
      <c r="K44" s="17"/>
      <c r="L44" s="17"/>
      <c r="M44" s="17"/>
      <c r="N44" s="17"/>
      <c r="O44" s="18"/>
      <c r="P44" s="31" t="s">
        <v>208</v>
      </c>
      <c r="Q44" s="2" t="s">
        <v>124</v>
      </c>
      <c r="AB44" s="41" t="s">
        <v>246</v>
      </c>
      <c r="AC44" s="2" t="s">
        <v>63</v>
      </c>
    </row>
    <row r="45" spans="1:29" ht="13.5" customHeight="1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31">
        <f>D24</f>
        <v>0</v>
      </c>
      <c r="Q45" s="2" t="s">
        <v>125</v>
      </c>
      <c r="AB45" s="2" t="s">
        <v>37</v>
      </c>
      <c r="AC45" s="41" t="s">
        <v>245</v>
      </c>
    </row>
    <row r="46" spans="1:29" ht="13.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31" t="s">
        <v>207</v>
      </c>
      <c r="Q46" s="35" t="s">
        <v>232</v>
      </c>
      <c r="R46" s="35" t="s">
        <v>233</v>
      </c>
      <c r="AB46" s="2" t="s">
        <v>25</v>
      </c>
      <c r="AC46" s="2" t="s">
        <v>64</v>
      </c>
    </row>
    <row r="47" spans="1:29" ht="13.5" customHeight="1" thickBot="1">
      <c r="A47" s="9"/>
      <c r="B47" s="22"/>
      <c r="C47" s="22"/>
      <c r="D47" s="22" t="s">
        <v>153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Q47" s="39" t="s">
        <v>230</v>
      </c>
      <c r="R47" s="66">
        <f ca="1">TODAY()</f>
        <v>43382</v>
      </c>
      <c r="S47" s="66"/>
      <c r="T47" s="66"/>
      <c r="U47" s="66"/>
      <c r="AB47" s="2" t="s">
        <v>38</v>
      </c>
      <c r="AC47" s="2" t="s">
        <v>65</v>
      </c>
    </row>
    <row r="48" spans="17:29" ht="7.5" customHeight="1" thickBot="1" thickTop="1">
      <c r="Q48" s="36" t="s">
        <v>227</v>
      </c>
      <c r="R48" s="37" t="s">
        <v>231</v>
      </c>
      <c r="S48" s="38" t="s">
        <v>229</v>
      </c>
      <c r="T48" s="38" t="s">
        <v>228</v>
      </c>
      <c r="AB48" s="2" t="s">
        <v>26</v>
      </c>
      <c r="AC48" s="2" t="s">
        <v>66</v>
      </c>
    </row>
    <row r="49" spans="1:29" ht="13.5" customHeight="1" thickTop="1">
      <c r="A49" s="45" t="s">
        <v>154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2" t="str">
        <f>CONCATENATE(P37," ",P38," ",P39," ",P40," ",P41,P42," ",P43," ",P44," ",P45," ",P46)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Q49" s="2" t="str">
        <f>MID(D26,177,18)</f>
        <v>Zamora            </v>
      </c>
      <c r="AB49" s="2" t="s">
        <v>39</v>
      </c>
      <c r="AC49" s="2" t="s">
        <v>67</v>
      </c>
    </row>
    <row r="50" spans="1:29" ht="13.5" customHeight="1">
      <c r="A50" s="56" t="s">
        <v>155</v>
      </c>
      <c r="B50" s="51"/>
      <c r="C50" s="93" t="s">
        <v>251</v>
      </c>
      <c r="D50" s="93"/>
      <c r="E50" s="93"/>
      <c r="F50" s="93"/>
      <c r="G50" s="93"/>
      <c r="H50" s="93"/>
      <c r="I50" s="93"/>
      <c r="J50" s="8"/>
      <c r="K50" s="8"/>
      <c r="L50" s="8"/>
      <c r="M50" s="8"/>
      <c r="N50" s="8"/>
      <c r="O50" s="16"/>
      <c r="Q50" s="2" t="str">
        <f>TRIM(Q49)</f>
        <v>Zamora</v>
      </c>
      <c r="AB50" s="2" t="s">
        <v>40</v>
      </c>
      <c r="AC50" s="2" t="s">
        <v>68</v>
      </c>
    </row>
    <row r="51" spans="1:29" ht="13.5" customHeight="1">
      <c r="A51" s="56" t="s">
        <v>156</v>
      </c>
      <c r="B51" s="51"/>
      <c r="C51" s="93" t="s">
        <v>252</v>
      </c>
      <c r="D51" s="93"/>
      <c r="E51" s="93"/>
      <c r="F51" s="93"/>
      <c r="G51" s="93"/>
      <c r="H51" s="93"/>
      <c r="I51" s="93"/>
      <c r="J51" s="8"/>
      <c r="K51" s="8"/>
      <c r="L51" s="8"/>
      <c r="M51" s="8"/>
      <c r="N51" s="8"/>
      <c r="O51" s="16"/>
      <c r="Q51" s="24" t="str">
        <f>CONCATENATE(Q50,", ")</f>
        <v>Zamora, </v>
      </c>
      <c r="AB51" s="2" t="s">
        <v>41</v>
      </c>
      <c r="AC51" s="2" t="s">
        <v>69</v>
      </c>
    </row>
    <row r="52" spans="1:29" ht="13.5" customHeight="1">
      <c r="A52" s="56" t="s">
        <v>157</v>
      </c>
      <c r="B52" s="51"/>
      <c r="C52" s="65">
        <f>D32</f>
        <v>0</v>
      </c>
      <c r="D52" s="65"/>
      <c r="E52" s="25" t="s">
        <v>163</v>
      </c>
      <c r="F52" s="8"/>
      <c r="G52" s="8"/>
      <c r="H52" s="8"/>
      <c r="I52" s="8"/>
      <c r="J52" s="8"/>
      <c r="K52" s="8"/>
      <c r="L52" s="8"/>
      <c r="M52" s="8"/>
      <c r="N52" s="8"/>
      <c r="O52" s="16"/>
      <c r="Q52" s="2" t="str">
        <f>RIGHT(D26,8)</f>
        <v>49006020</v>
      </c>
      <c r="AB52" s="2" t="s">
        <v>42</v>
      </c>
      <c r="AC52" s="2" t="s">
        <v>70</v>
      </c>
    </row>
    <row r="53" spans="1:29" ht="13.5" customHeight="1">
      <c r="A53" s="56" t="s">
        <v>158</v>
      </c>
      <c r="B53" s="5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6"/>
      <c r="AB53" s="2" t="s">
        <v>43</v>
      </c>
      <c r="AC53"/>
    </row>
    <row r="54" spans="1:29" ht="13.5" customHeight="1">
      <c r="A54" s="5" t="s">
        <v>159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6"/>
      <c r="AC54"/>
    </row>
    <row r="55" spans="1:29" ht="13.5" customHeight="1">
      <c r="A55" s="94" t="s">
        <v>160</v>
      </c>
      <c r="B55" s="95"/>
      <c r="C55" s="61" t="str">
        <f>CONCATENATE(C10," ",K10,", ",J9," - ",Q52," - ","Tasas Títulos")</f>
        <v> ,  - 49006020 - Tasas Títulos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/>
      <c r="AC55"/>
    </row>
    <row r="56" spans="1:29" ht="13.5" customHeight="1" thickBot="1">
      <c r="A56" s="42" t="s">
        <v>194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  <c r="AC56"/>
    </row>
    <row r="57" spans="1:15" ht="12" customHeight="1" thickTop="1">
      <c r="A57" s="141" t="s">
        <v>218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ht="15" customHeight="1"/>
    <row r="59" spans="7:14" ht="15" customHeight="1">
      <c r="G59" s="3"/>
      <c r="H59" s="3"/>
      <c r="I59" s="3"/>
      <c r="J59" s="3"/>
      <c r="K59" s="3"/>
      <c r="L59" s="3"/>
      <c r="M59" s="29"/>
      <c r="N59" s="28"/>
    </row>
    <row r="60" spans="6:15" ht="15" customHeight="1">
      <c r="F60" s="89" t="s">
        <v>222</v>
      </c>
      <c r="G60" s="89"/>
      <c r="H60" s="89"/>
      <c r="I60" s="89"/>
      <c r="J60" s="89"/>
      <c r="K60" s="89"/>
      <c r="L60" s="89"/>
      <c r="M60" s="89"/>
      <c r="N60" s="89"/>
      <c r="O60" s="89"/>
    </row>
    <row r="61" spans="6:15" ht="15" customHeight="1"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6:15" ht="15" customHeight="1"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5" ht="24.75" customHeight="1">
      <c r="A63" s="68" t="s">
        <v>165</v>
      </c>
      <c r="B63" s="68"/>
      <c r="C63" s="68"/>
      <c r="D63" s="68"/>
      <c r="E63" s="68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1:5" ht="9.75" customHeight="1" thickBot="1">
      <c r="A64" s="4"/>
      <c r="B64" s="4"/>
      <c r="C64" s="4"/>
      <c r="D64" s="4"/>
      <c r="E64" s="4"/>
    </row>
    <row r="65" spans="1:15" ht="13.5" customHeight="1" thickTop="1">
      <c r="A65" s="45" t="s">
        <v>217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7"/>
    </row>
    <row r="66" spans="1:15" ht="13.5" customHeight="1">
      <c r="A66" s="5" t="s">
        <v>128</v>
      </c>
      <c r="B66" s="142">
        <f>B9</f>
        <v>0</v>
      </c>
      <c r="C66" s="143"/>
      <c r="D66" s="143"/>
      <c r="E66" s="143"/>
      <c r="F66" s="143"/>
      <c r="G66" s="144"/>
      <c r="H66" s="53" t="s">
        <v>131</v>
      </c>
      <c r="I66" s="51"/>
      <c r="J66" s="93">
        <f>J9</f>
        <v>0</v>
      </c>
      <c r="K66" s="93"/>
      <c r="L66" s="93"/>
      <c r="M66" s="93"/>
      <c r="N66" s="93"/>
      <c r="O66" s="145"/>
    </row>
    <row r="67" spans="1:15" ht="13.5" customHeight="1">
      <c r="A67" s="56" t="s">
        <v>129</v>
      </c>
      <c r="B67" s="51"/>
      <c r="C67" s="93">
        <f>C10</f>
        <v>0</v>
      </c>
      <c r="D67" s="93"/>
      <c r="E67" s="93"/>
      <c r="F67" s="93"/>
      <c r="G67" s="146"/>
      <c r="H67" s="53" t="s">
        <v>130</v>
      </c>
      <c r="I67" s="51"/>
      <c r="J67" s="51"/>
      <c r="K67" s="93">
        <f>K10</f>
        <v>0</v>
      </c>
      <c r="L67" s="93"/>
      <c r="M67" s="93"/>
      <c r="N67" s="93"/>
      <c r="O67" s="145"/>
    </row>
    <row r="68" spans="1:15" ht="13.5" customHeight="1">
      <c r="A68" s="56" t="s">
        <v>133</v>
      </c>
      <c r="B68" s="51"/>
      <c r="C68" s="51">
        <f>C11</f>
        <v>0</v>
      </c>
      <c r="D68" s="51"/>
      <c r="E68" s="51"/>
      <c r="F68" s="51"/>
      <c r="G68" s="52"/>
      <c r="H68" s="53" t="s">
        <v>132</v>
      </c>
      <c r="I68" s="51"/>
      <c r="J68" s="51"/>
      <c r="K68" s="51"/>
      <c r="L68" s="87">
        <f>L11</f>
        <v>0</v>
      </c>
      <c r="M68" s="87"/>
      <c r="N68" s="87"/>
      <c r="O68" s="88"/>
    </row>
    <row r="69" spans="1:15" ht="13.5" customHeight="1" thickBot="1">
      <c r="A69" s="6" t="s">
        <v>134</v>
      </c>
      <c r="B69" s="49">
        <f>B12</f>
        <v>0</v>
      </c>
      <c r="C69" s="49"/>
      <c r="D69" s="49"/>
      <c r="E69" s="49"/>
      <c r="F69" s="49"/>
      <c r="G69" s="81"/>
      <c r="H69" s="82" t="s">
        <v>135</v>
      </c>
      <c r="I69" s="82"/>
      <c r="J69" s="82">
        <f>J12</f>
        <v>0</v>
      </c>
      <c r="K69" s="82"/>
      <c r="L69" s="82"/>
      <c r="M69" s="82"/>
      <c r="N69" s="82"/>
      <c r="O69" s="83"/>
    </row>
    <row r="70" ht="9.75" customHeight="1" thickBot="1" thickTop="1"/>
    <row r="71" spans="1:15" ht="13.5" customHeight="1" thickTop="1">
      <c r="A71" s="45" t="s">
        <v>143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</row>
    <row r="72" spans="1:15" ht="13.5" customHeight="1">
      <c r="A72" s="5" t="s">
        <v>136</v>
      </c>
      <c r="B72" s="78">
        <f>B15</f>
        <v>0</v>
      </c>
      <c r="C72" s="79"/>
      <c r="D72" s="53" t="s">
        <v>137</v>
      </c>
      <c r="E72" s="51"/>
      <c r="F72" s="51"/>
      <c r="G72" s="51">
        <f>G15</f>
        <v>0</v>
      </c>
      <c r="H72" s="51"/>
      <c r="I72" s="51"/>
      <c r="J72" s="51"/>
      <c r="K72" s="51"/>
      <c r="L72" s="51"/>
      <c r="M72" s="51"/>
      <c r="N72" s="51"/>
      <c r="O72" s="55"/>
    </row>
    <row r="73" spans="1:15" ht="13.5" customHeight="1">
      <c r="A73" s="5" t="s">
        <v>138</v>
      </c>
      <c r="B73" s="78">
        <f>B16</f>
        <v>0</v>
      </c>
      <c r="C73" s="79"/>
      <c r="D73" s="7" t="s">
        <v>139</v>
      </c>
      <c r="E73" s="78">
        <f>E16</f>
        <v>0</v>
      </c>
      <c r="F73" s="79"/>
      <c r="G73" s="7" t="s">
        <v>140</v>
      </c>
      <c r="H73" s="78">
        <f>H16</f>
        <v>0</v>
      </c>
      <c r="I73" s="79"/>
      <c r="J73" s="53" t="s">
        <v>141</v>
      </c>
      <c r="K73" s="51"/>
      <c r="L73" s="51"/>
      <c r="M73" s="78">
        <f>M16</f>
        <v>0</v>
      </c>
      <c r="N73" s="78"/>
      <c r="O73" s="80"/>
    </row>
    <row r="74" spans="1:15" ht="13.5" customHeight="1">
      <c r="A74" s="5" t="s">
        <v>134</v>
      </c>
      <c r="B74" s="51">
        <f>B17</f>
        <v>0</v>
      </c>
      <c r="C74" s="51"/>
      <c r="D74" s="51"/>
      <c r="E74" s="51"/>
      <c r="F74" s="51"/>
      <c r="G74" s="52"/>
      <c r="H74" s="7" t="s">
        <v>135</v>
      </c>
      <c r="I74" s="8"/>
      <c r="J74" s="51">
        <f>J17</f>
        <v>0</v>
      </c>
      <c r="K74" s="51"/>
      <c r="L74" s="51"/>
      <c r="M74" s="51"/>
      <c r="N74" s="51"/>
      <c r="O74" s="55"/>
    </row>
    <row r="75" spans="1:15" ht="13.5" customHeight="1" thickBot="1">
      <c r="A75" s="9" t="s">
        <v>142</v>
      </c>
      <c r="B75" s="75">
        <f>B18</f>
        <v>0</v>
      </c>
      <c r="C75" s="75"/>
      <c r="D75" s="75"/>
      <c r="E75" s="75"/>
      <c r="F75" s="75"/>
      <c r="G75" s="75"/>
      <c r="H75" s="10" t="s">
        <v>161</v>
      </c>
      <c r="I75" s="76">
        <f>I18</f>
        <v>0</v>
      </c>
      <c r="J75" s="76"/>
      <c r="K75" s="76"/>
      <c r="L75" s="76"/>
      <c r="M75" s="76"/>
      <c r="N75" s="76"/>
      <c r="O75" s="77"/>
    </row>
    <row r="76" ht="9.75" customHeight="1" thickBot="1" thickTop="1"/>
    <row r="77" spans="1:15" ht="13.5" customHeight="1" thickTop="1">
      <c r="A77" s="45" t="s">
        <v>146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</row>
    <row r="78" spans="1:15" ht="13.5" customHeight="1">
      <c r="A78" s="56" t="s">
        <v>145</v>
      </c>
      <c r="B78" s="51"/>
      <c r="C78" s="51"/>
      <c r="D78" s="99">
        <f aca="true" t="shared" si="0" ref="D78:D83">D21</f>
        <v>0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2"/>
    </row>
    <row r="79" spans="1:37" ht="13.5" customHeight="1">
      <c r="A79" s="56" t="s">
        <v>144</v>
      </c>
      <c r="B79" s="51"/>
      <c r="C79" s="51"/>
      <c r="D79" s="99" t="str">
        <f t="shared" si="0"/>
        <v>Título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102"/>
      <c r="R79" s="2">
        <f>IF(D80="Bachillerato",X79,IF(D80="Técnico.Grado.Medio",X80,IF(D80="Técnico.Superior",X81,IF(D80="Superior.de.Diseño",X82,IF(D80="Idiomas.Básico",X83,IF(D80="Idiomas.Intermedio",X84,IF(D80="Idiomas.Avanzado",X85,IF(D80="Idiomas.C1",X86,0))))))))</f>
        <v>0</v>
      </c>
      <c r="S79" s="2">
        <f>IF(R79=0,R80,R79)</f>
        <v>0</v>
      </c>
      <c r="T79" s="11" t="str">
        <f>RIGHT(Q82,6)</f>
        <v>0</v>
      </c>
      <c r="U79" s="12">
        <f>T79/2</f>
        <v>0</v>
      </c>
      <c r="V79" s="13" t="str">
        <f>IF(B87="Normal",T79,IF(B87="Familia numerosa de categoría general",U79,IF(B87="Exento",0,0)))</f>
        <v>0</v>
      </c>
      <c r="W79" s="27" t="s">
        <v>117</v>
      </c>
      <c r="X79" s="26" t="s">
        <v>109</v>
      </c>
      <c r="Y79" s="14" t="s">
        <v>119</v>
      </c>
      <c r="Z79" s="14" t="s">
        <v>96</v>
      </c>
      <c r="AB79" s="14" t="s">
        <v>10</v>
      </c>
      <c r="AC79" s="14" t="s">
        <v>0</v>
      </c>
      <c r="AD79" s="14" t="s">
        <v>1</v>
      </c>
      <c r="AE79" s="14" t="s">
        <v>2</v>
      </c>
      <c r="AF79" s="14" t="s">
        <v>3</v>
      </c>
      <c r="AG79" s="14" t="s">
        <v>4</v>
      </c>
      <c r="AH79" s="14" t="s">
        <v>5</v>
      </c>
      <c r="AI79" s="14" t="s">
        <v>6</v>
      </c>
      <c r="AJ79" s="14" t="s">
        <v>78</v>
      </c>
      <c r="AK79" s="14"/>
    </row>
    <row r="80" spans="1:36" ht="13.5" customHeight="1">
      <c r="A80" s="56" t="s">
        <v>127</v>
      </c>
      <c r="B80" s="51"/>
      <c r="C80" s="51"/>
      <c r="D80" s="99">
        <f t="shared" si="0"/>
        <v>0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102"/>
      <c r="R80" s="2">
        <f>IF(D80="Idiomas.Ciclo.Superior",X87,IF(D80="Profesional.de.Música",X88,IF(D80="Duplicado",X89,0)))</f>
        <v>0</v>
      </c>
      <c r="S80" s="13">
        <f>VALUE(V80)</f>
        <v>0</v>
      </c>
      <c r="V80" s="13" t="str">
        <f>IF(B86="Diferencia de Tasa",L86,V79)</f>
        <v>0</v>
      </c>
      <c r="W80" s="2" t="s">
        <v>97</v>
      </c>
      <c r="X80" s="2" t="s">
        <v>10</v>
      </c>
      <c r="Y80" s="2" t="s">
        <v>111</v>
      </c>
      <c r="Z80" s="2" t="s">
        <v>109</v>
      </c>
      <c r="AA80" s="14" t="s">
        <v>109</v>
      </c>
      <c r="AB80" s="2" t="s">
        <v>21</v>
      </c>
      <c r="AC80" s="2" t="s">
        <v>44</v>
      </c>
      <c r="AD80" s="2" t="s">
        <v>71</v>
      </c>
      <c r="AE80" s="2" t="s">
        <v>72</v>
      </c>
      <c r="AF80" s="2" t="s">
        <v>72</v>
      </c>
      <c r="AG80" s="2" t="s">
        <v>72</v>
      </c>
      <c r="AH80" s="2" t="s">
        <v>72</v>
      </c>
      <c r="AI80" s="2" t="s">
        <v>72</v>
      </c>
      <c r="AJ80" s="2" t="s">
        <v>79</v>
      </c>
    </row>
    <row r="81" spans="1:36" ht="13.5" customHeight="1">
      <c r="A81" s="56" t="str">
        <f>A24</f>
        <v>Idioma</v>
      </c>
      <c r="B81" s="51"/>
      <c r="C81" s="51"/>
      <c r="D81" s="99">
        <f t="shared" si="0"/>
        <v>0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02"/>
      <c r="P81" s="2">
        <f>IF(D80="Bachillerato",W79,IF(D80="Técnico.Grado.Medio",W80,IF(D80="Técnico.Superior",W81,IF(D80="Superior.de.Diseño",W82,IF(D80="Idiomas.Básico",W83,IF(D80="Idiomas.Intermedio",W84,IF(D80="Idiomas.Avanzado",W85,IF(D80="Idiomas.C1",W86,0))))))))</f>
        <v>0</v>
      </c>
      <c r="V81" s="12"/>
      <c r="W81" s="2" t="s">
        <v>98</v>
      </c>
      <c r="X81" s="2" t="s">
        <v>0</v>
      </c>
      <c r="Y81" s="2" t="s">
        <v>112</v>
      </c>
      <c r="Z81" s="2" t="s">
        <v>107</v>
      </c>
      <c r="AA81" s="1" t="s">
        <v>11</v>
      </c>
      <c r="AB81" s="2" t="s">
        <v>22</v>
      </c>
      <c r="AC81" s="2" t="s">
        <v>45</v>
      </c>
      <c r="AE81" s="2" t="s">
        <v>73</v>
      </c>
      <c r="AF81" s="2" t="s">
        <v>73</v>
      </c>
      <c r="AG81" s="2" t="s">
        <v>73</v>
      </c>
      <c r="AH81" s="2" t="s">
        <v>74</v>
      </c>
      <c r="AI81" s="2" t="s">
        <v>74</v>
      </c>
      <c r="AJ81" s="2" t="s">
        <v>80</v>
      </c>
    </row>
    <row r="82" spans="1:36" ht="13.5" customHeight="1">
      <c r="A82" s="56" t="s">
        <v>147</v>
      </c>
      <c r="B82" s="51"/>
      <c r="C82" s="51"/>
      <c r="D82" s="103">
        <f t="shared" si="0"/>
        <v>0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4"/>
      <c r="P82" s="2">
        <f>IF(D80="Idiomas.Ciclo.Superior",W87,IF(D80="Profesional.de.Música",W88,IF(D80="Duplicado",W89,0)))</f>
        <v>0</v>
      </c>
      <c r="Q82" s="2">
        <f>IF(D78="Duplicado",W89,P83)</f>
        <v>0</v>
      </c>
      <c r="W82" s="2" t="s">
        <v>99</v>
      </c>
      <c r="X82" s="2" t="s">
        <v>1</v>
      </c>
      <c r="Y82" s="2" t="s">
        <v>113</v>
      </c>
      <c r="Z82" s="2" t="s">
        <v>108</v>
      </c>
      <c r="AA82" s="1" t="s">
        <v>12</v>
      </c>
      <c r="AB82" s="2" t="s">
        <v>16</v>
      </c>
      <c r="AC82" s="2" t="s">
        <v>46</v>
      </c>
      <c r="AE82" s="2" t="s">
        <v>74</v>
      </c>
      <c r="AF82" s="2" t="s">
        <v>74</v>
      </c>
      <c r="AG82" s="2" t="s">
        <v>74</v>
      </c>
      <c r="AH82" s="2" t="s">
        <v>75</v>
      </c>
      <c r="AI82" s="2" t="s">
        <v>75</v>
      </c>
      <c r="AJ82" s="2" t="s">
        <v>81</v>
      </c>
    </row>
    <row r="83" spans="1:36" ht="13.5" customHeight="1" thickBot="1">
      <c r="A83" s="48" t="s">
        <v>166</v>
      </c>
      <c r="B83" s="49"/>
      <c r="C83" s="49"/>
      <c r="D83" s="105" t="str">
        <f t="shared" si="0"/>
        <v>IES Río Duero                                                                                                                                                                   Zamora                                                  49006020</v>
      </c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6"/>
      <c r="P83" s="2">
        <f>IF(P81=0,P82,P81)</f>
        <v>0</v>
      </c>
      <c r="W83" s="2" t="s">
        <v>100</v>
      </c>
      <c r="X83" s="2" t="s">
        <v>2</v>
      </c>
      <c r="Y83" s="2" t="s">
        <v>114</v>
      </c>
      <c r="Z83" s="2" t="s">
        <v>110</v>
      </c>
      <c r="AA83" s="1" t="s">
        <v>13</v>
      </c>
      <c r="AB83" s="2" t="s">
        <v>17</v>
      </c>
      <c r="AC83" s="2" t="s">
        <v>47</v>
      </c>
      <c r="AE83" s="2" t="s">
        <v>75</v>
      </c>
      <c r="AF83" s="2" t="s">
        <v>75</v>
      </c>
      <c r="AG83" s="2" t="s">
        <v>75</v>
      </c>
      <c r="AH83" s="2" t="s">
        <v>76</v>
      </c>
      <c r="AI83" s="2" t="s">
        <v>77</v>
      </c>
      <c r="AJ83" s="2" t="s">
        <v>82</v>
      </c>
    </row>
    <row r="84" spans="20:36" ht="9.75" customHeight="1" thickBot="1" thickTop="1">
      <c r="T84" s="1"/>
      <c r="W84" s="2" t="s">
        <v>101</v>
      </c>
      <c r="X84" s="2" t="s">
        <v>3</v>
      </c>
      <c r="Y84" s="2" t="s">
        <v>115</v>
      </c>
      <c r="Z84" s="2" t="s">
        <v>116</v>
      </c>
      <c r="AA84" s="1" t="s">
        <v>14</v>
      </c>
      <c r="AB84" s="2" t="s">
        <v>18</v>
      </c>
      <c r="AC84" s="2" t="s">
        <v>48</v>
      </c>
      <c r="AE84" s="2" t="s">
        <v>76</v>
      </c>
      <c r="AF84" s="2" t="s">
        <v>76</v>
      </c>
      <c r="AG84" s="2" t="s">
        <v>76</v>
      </c>
      <c r="AH84" s="2" t="s">
        <v>77</v>
      </c>
      <c r="AJ84" s="2" t="s">
        <v>83</v>
      </c>
    </row>
    <row r="85" spans="1:36" ht="13.5" customHeight="1" thickTop="1">
      <c r="A85" s="45" t="s">
        <v>150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7"/>
      <c r="T85" s="1"/>
      <c r="W85" s="2" t="s">
        <v>102</v>
      </c>
      <c r="X85" s="2" t="s">
        <v>4</v>
      </c>
      <c r="AA85" s="1" t="s">
        <v>15</v>
      </c>
      <c r="AB85" s="2" t="s">
        <v>19</v>
      </c>
      <c r="AC85" s="2" t="s">
        <v>49</v>
      </c>
      <c r="AE85" s="2" t="s">
        <v>77</v>
      </c>
      <c r="AF85" s="2" t="s">
        <v>77</v>
      </c>
      <c r="AG85" s="2" t="s">
        <v>77</v>
      </c>
      <c r="AJ85" s="2" t="s">
        <v>84</v>
      </c>
    </row>
    <row r="86" spans="1:36" ht="13.5" customHeight="1">
      <c r="A86" s="5" t="s">
        <v>148</v>
      </c>
      <c r="B86" s="51">
        <f>B29</f>
        <v>0</v>
      </c>
      <c r="C86" s="51"/>
      <c r="D86" s="51"/>
      <c r="E86" s="52"/>
      <c r="F86" s="53" t="s">
        <v>162</v>
      </c>
      <c r="G86" s="51"/>
      <c r="H86" s="51"/>
      <c r="I86" s="51"/>
      <c r="J86" s="51"/>
      <c r="K86" s="51"/>
      <c r="L86" s="54">
        <f>L29</f>
        <v>0</v>
      </c>
      <c r="M86" s="54"/>
      <c r="N86" s="15" t="s">
        <v>163</v>
      </c>
      <c r="O86" s="16"/>
      <c r="Q86" s="2" t="s">
        <v>118</v>
      </c>
      <c r="T86" s="1"/>
      <c r="W86" s="2" t="s">
        <v>103</v>
      </c>
      <c r="X86" s="2" t="s">
        <v>5</v>
      </c>
      <c r="AB86" s="2" t="s">
        <v>20</v>
      </c>
      <c r="AC86" s="2" t="s">
        <v>50</v>
      </c>
      <c r="AJ86" s="2" t="s">
        <v>85</v>
      </c>
    </row>
    <row r="87" spans="1:36" ht="13.5" customHeight="1">
      <c r="A87" s="5" t="s">
        <v>149</v>
      </c>
      <c r="B87" s="99" t="str">
        <f>B30</f>
        <v>Normal</v>
      </c>
      <c r="C87" s="99"/>
      <c r="D87" s="99"/>
      <c r="E87" s="99"/>
      <c r="F87" s="99"/>
      <c r="G87" s="99"/>
      <c r="H87" s="99"/>
      <c r="I87" s="17"/>
      <c r="J87" s="17"/>
      <c r="K87" s="17"/>
      <c r="L87" s="17"/>
      <c r="M87" s="17"/>
      <c r="N87" s="17"/>
      <c r="O87" s="18"/>
      <c r="Q87" s="2" t="s">
        <v>7</v>
      </c>
      <c r="T87" s="1"/>
      <c r="W87" s="2" t="s">
        <v>104</v>
      </c>
      <c r="X87" s="2" t="s">
        <v>6</v>
      </c>
      <c r="AB87" s="2" t="s">
        <v>28</v>
      </c>
      <c r="AC87" s="2" t="s">
        <v>51</v>
      </c>
      <c r="AJ87" s="2" t="s">
        <v>86</v>
      </c>
    </row>
    <row r="88" spans="1:36" ht="13.5" customHeight="1">
      <c r="A88" s="56" t="s">
        <v>164</v>
      </c>
      <c r="B88" s="51"/>
      <c r="C88" s="51"/>
      <c r="D88" s="51"/>
      <c r="E88" s="100">
        <f>E31</f>
        <v>0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1"/>
      <c r="T88" s="1"/>
      <c r="W88" s="2" t="s">
        <v>105</v>
      </c>
      <c r="X88" s="2" t="s">
        <v>78</v>
      </c>
      <c r="AB88" s="2" t="s">
        <v>29</v>
      </c>
      <c r="AC88" s="2" t="s">
        <v>52</v>
      </c>
      <c r="AJ88" s="2" t="s">
        <v>87</v>
      </c>
    </row>
    <row r="89" spans="1:36" ht="13.5" customHeight="1">
      <c r="A89" s="64" t="s">
        <v>151</v>
      </c>
      <c r="B89" s="63"/>
      <c r="C89" s="63"/>
      <c r="D89" s="74">
        <f>D32</f>
        <v>0</v>
      </c>
      <c r="E89" s="74"/>
      <c r="F89" s="19" t="s">
        <v>163</v>
      </c>
      <c r="G89" s="17"/>
      <c r="H89" s="17"/>
      <c r="I89" s="17"/>
      <c r="J89" s="17"/>
      <c r="K89" s="17"/>
      <c r="L89" s="17"/>
      <c r="M89" s="17"/>
      <c r="N89" s="17"/>
      <c r="O89" s="18"/>
      <c r="T89" s="1"/>
      <c r="W89" s="2" t="s">
        <v>106</v>
      </c>
      <c r="X89" s="2" t="s">
        <v>7</v>
      </c>
      <c r="AB89" s="2" t="s">
        <v>30</v>
      </c>
      <c r="AC89" s="2" t="s">
        <v>53</v>
      </c>
      <c r="AJ89" s="2" t="s">
        <v>88</v>
      </c>
    </row>
    <row r="90" spans="1:36" ht="13.5" customHeight="1">
      <c r="A90" s="67" t="s">
        <v>152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T90" s="1"/>
      <c r="AB90" s="2" t="s">
        <v>23</v>
      </c>
      <c r="AC90" s="2" t="s">
        <v>54</v>
      </c>
      <c r="AJ90" s="2" t="s">
        <v>89</v>
      </c>
    </row>
    <row r="91" spans="1:36" ht="13.5" customHeight="1" thickBot="1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9"/>
      <c r="Q91" s="2" t="s">
        <v>96</v>
      </c>
      <c r="T91" s="1"/>
      <c r="AB91" s="2" t="s">
        <v>31</v>
      </c>
      <c r="AC91" s="2" t="s">
        <v>55</v>
      </c>
      <c r="AJ91" s="2" t="s">
        <v>90</v>
      </c>
    </row>
    <row r="92" spans="17:36" ht="9.75" customHeight="1" thickBot="1" thickTop="1">
      <c r="Q92" s="2" t="s">
        <v>119</v>
      </c>
      <c r="T92" s="1"/>
      <c r="Z92" s="2" t="s">
        <v>8</v>
      </c>
      <c r="AB92" s="2" t="s">
        <v>32</v>
      </c>
      <c r="AC92" s="2" t="s">
        <v>56</v>
      </c>
      <c r="AJ92" s="2" t="s">
        <v>91</v>
      </c>
    </row>
    <row r="93" spans="1:36" ht="13.5" customHeight="1" thickTop="1">
      <c r="A93" s="96" t="str">
        <f>A36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8"/>
      <c r="T93" s="1"/>
      <c r="Z93" s="2" t="s">
        <v>123</v>
      </c>
      <c r="AB93" s="2" t="s">
        <v>24</v>
      </c>
      <c r="AC93" s="2" t="s">
        <v>57</v>
      </c>
      <c r="AJ93" s="2" t="s">
        <v>92</v>
      </c>
    </row>
    <row r="94" spans="1:36" ht="13.5" customHeight="1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Z94" s="2" t="s">
        <v>9</v>
      </c>
      <c r="AB94" s="2" t="s">
        <v>33</v>
      </c>
      <c r="AC94" s="2" t="s">
        <v>58</v>
      </c>
      <c r="AJ94" s="2" t="s">
        <v>93</v>
      </c>
    </row>
    <row r="95" spans="1:36" ht="13.5" customHeight="1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AB95" s="2" t="s">
        <v>34</v>
      </c>
      <c r="AC95" s="2" t="s">
        <v>59</v>
      </c>
      <c r="AJ95" s="2" t="s">
        <v>94</v>
      </c>
    </row>
    <row r="96" spans="1:36" ht="13.5" customHeight="1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Q96" s="2" t="s">
        <v>120</v>
      </c>
      <c r="AB96" s="2" t="s">
        <v>35</v>
      </c>
      <c r="AC96" s="2" t="s">
        <v>60</v>
      </c>
      <c r="AJ96" s="2" t="s">
        <v>95</v>
      </c>
    </row>
    <row r="97" spans="1:29" ht="18.75" customHeight="1">
      <c r="A97" s="67">
        <f>A40</f>
        <v>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Q97" s="2" t="s">
        <v>121</v>
      </c>
      <c r="AB97" s="2" t="s">
        <v>27</v>
      </c>
      <c r="AC97" s="2" t="s">
        <v>61</v>
      </c>
    </row>
    <row r="98" spans="1:29" ht="18.75" customHeight="1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AB98" s="2" t="s">
        <v>36</v>
      </c>
      <c r="AC98" s="2" t="s">
        <v>62</v>
      </c>
    </row>
    <row r="99" spans="1:29" ht="18.75" customHeight="1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Q99" s="2" t="s">
        <v>122</v>
      </c>
      <c r="AB99" s="2" t="s">
        <v>37</v>
      </c>
      <c r="AC99" s="2" t="s">
        <v>63</v>
      </c>
    </row>
    <row r="100" spans="1:29" ht="18.75" customHeight="1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Q100" s="2" t="s">
        <v>124</v>
      </c>
      <c r="AB100" s="2" t="s">
        <v>25</v>
      </c>
      <c r="AC100" s="2" t="s">
        <v>64</v>
      </c>
    </row>
    <row r="101" spans="1:29" ht="13.5" customHeight="1">
      <c r="A101" s="70" t="str">
        <f>A44</f>
        <v>Zamora, </v>
      </c>
      <c r="B101" s="71"/>
      <c r="C101" s="71"/>
      <c r="D101" s="66">
        <f>D44</f>
        <v>43382</v>
      </c>
      <c r="E101" s="66"/>
      <c r="F101" s="66"/>
      <c r="G101" s="66"/>
      <c r="H101" s="66"/>
      <c r="I101" s="17"/>
      <c r="J101" s="17"/>
      <c r="K101" s="17"/>
      <c r="L101" s="17"/>
      <c r="M101" s="17"/>
      <c r="N101" s="17"/>
      <c r="O101" s="18"/>
      <c r="Q101" s="2" t="s">
        <v>125</v>
      </c>
      <c r="AB101" s="2" t="s">
        <v>38</v>
      </c>
      <c r="AC101" s="2" t="s">
        <v>65</v>
      </c>
    </row>
    <row r="102" spans="1:29" ht="13.5" customHeight="1">
      <c r="A102" s="2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Q102" s="2" t="s">
        <v>126</v>
      </c>
      <c r="AB102" s="2" t="s">
        <v>26</v>
      </c>
      <c r="AC102" s="2" t="s">
        <v>66</v>
      </c>
    </row>
    <row r="103" spans="1:29" ht="13.5" customHeight="1">
      <c r="A103" s="20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/>
      <c r="R103" s="66">
        <f ca="1">TODAY()</f>
        <v>43382</v>
      </c>
      <c r="S103" s="66"/>
      <c r="T103" s="66"/>
      <c r="U103" s="66"/>
      <c r="AB103" s="2" t="s">
        <v>39</v>
      </c>
      <c r="AC103" s="2" t="s">
        <v>67</v>
      </c>
    </row>
    <row r="104" spans="1:29" ht="13.5" customHeight="1" thickBot="1">
      <c r="A104" s="9"/>
      <c r="B104" s="22"/>
      <c r="C104" s="22"/>
      <c r="D104" s="22" t="s">
        <v>153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  <c r="R104" s="24"/>
      <c r="AB104" s="2" t="s">
        <v>40</v>
      </c>
      <c r="AC104" s="2" t="s">
        <v>68</v>
      </c>
    </row>
    <row r="105" spans="17:29" ht="9.75" customHeight="1" thickBot="1" thickTop="1">
      <c r="Q105" s="2" t="str">
        <f>MID(D83,177,18)</f>
        <v>Zamora            </v>
      </c>
      <c r="AB105" s="2" t="s">
        <v>41</v>
      </c>
      <c r="AC105" s="2" t="s">
        <v>69</v>
      </c>
    </row>
    <row r="106" spans="1:29" ht="13.5" customHeight="1" thickTop="1">
      <c r="A106" s="45" t="s">
        <v>154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7"/>
      <c r="Q106" s="2" t="str">
        <f>TRIM(Q105)</f>
        <v>Zamora</v>
      </c>
      <c r="AB106" s="2" t="s">
        <v>42</v>
      </c>
      <c r="AC106" s="2" t="s">
        <v>70</v>
      </c>
    </row>
    <row r="107" spans="1:28" ht="13.5" customHeight="1">
      <c r="A107" s="56" t="s">
        <v>155</v>
      </c>
      <c r="B107" s="51"/>
      <c r="C107" s="93" t="str">
        <f>C50</f>
        <v>UNICAJA BANCO, S.A.</v>
      </c>
      <c r="D107" s="93"/>
      <c r="E107" s="93"/>
      <c r="F107" s="93"/>
      <c r="G107" s="93"/>
      <c r="H107" s="93"/>
      <c r="I107" s="93"/>
      <c r="J107" s="8"/>
      <c r="K107" s="8"/>
      <c r="L107" s="8"/>
      <c r="M107" s="8"/>
      <c r="N107" s="8"/>
      <c r="O107" s="16"/>
      <c r="Q107" s="24" t="str">
        <f>CONCATENATE(Q106,", ")</f>
        <v>Zamora, </v>
      </c>
      <c r="AB107" s="2" t="s">
        <v>43</v>
      </c>
    </row>
    <row r="108" spans="1:17" ht="13.5" customHeight="1">
      <c r="A108" s="56" t="s">
        <v>156</v>
      </c>
      <c r="B108" s="51"/>
      <c r="C108" s="93" t="str">
        <f>C51</f>
        <v>ES33 2103 4600 8300 3308 5230</v>
      </c>
      <c r="D108" s="93"/>
      <c r="E108" s="93"/>
      <c r="F108" s="93"/>
      <c r="G108" s="93"/>
      <c r="H108" s="93"/>
      <c r="I108" s="93"/>
      <c r="J108" s="8"/>
      <c r="K108" s="8"/>
      <c r="L108" s="8"/>
      <c r="M108" s="8"/>
      <c r="N108" s="8"/>
      <c r="O108" s="16"/>
      <c r="Q108" s="2" t="str">
        <f>RIGHT(D83,8)</f>
        <v>49006020</v>
      </c>
    </row>
    <row r="109" spans="1:15" ht="13.5" customHeight="1">
      <c r="A109" s="56" t="s">
        <v>157</v>
      </c>
      <c r="B109" s="51"/>
      <c r="C109" s="65">
        <f>C52</f>
        <v>0</v>
      </c>
      <c r="D109" s="65"/>
      <c r="E109" s="25" t="s">
        <v>163</v>
      </c>
      <c r="F109" s="8"/>
      <c r="G109" s="8"/>
      <c r="H109" s="8"/>
      <c r="I109" s="8"/>
      <c r="J109" s="8"/>
      <c r="K109" s="8"/>
      <c r="L109" s="8"/>
      <c r="M109" s="8"/>
      <c r="N109" s="8"/>
      <c r="O109" s="16"/>
    </row>
    <row r="110" spans="1:15" ht="13.5" customHeight="1">
      <c r="A110" s="56" t="s">
        <v>158</v>
      </c>
      <c r="B110" s="5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6"/>
    </row>
    <row r="111" spans="1:15" ht="13.5" customHeight="1">
      <c r="A111" s="5" t="s">
        <v>159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6"/>
    </row>
    <row r="112" spans="1:15" ht="13.5" customHeight="1">
      <c r="A112" s="94" t="s">
        <v>160</v>
      </c>
      <c r="B112" s="95"/>
      <c r="C112" s="61" t="str">
        <f>C55</f>
        <v> ,  - 49006020 - Tasas Títulos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/>
    </row>
    <row r="113" spans="1:15" ht="13.5" customHeight="1" thickBot="1">
      <c r="A113" s="42" t="s">
        <v>194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4"/>
    </row>
    <row r="114" spans="1:15" ht="12" customHeight="1" thickTop="1">
      <c r="A114" s="141" t="s">
        <v>219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</row>
    <row r="115" ht="15" customHeight="1"/>
    <row r="116" spans="7:14" ht="15" customHeight="1">
      <c r="G116" s="3"/>
      <c r="H116" s="3"/>
      <c r="I116" s="3"/>
      <c r="J116" s="3"/>
      <c r="K116" s="3"/>
      <c r="L116" s="3"/>
      <c r="M116" s="29"/>
      <c r="N116" s="28"/>
    </row>
    <row r="117" spans="7:14" ht="15" customHeight="1">
      <c r="G117" s="3"/>
      <c r="H117" s="3"/>
      <c r="I117" s="3"/>
      <c r="J117" s="3"/>
      <c r="K117" s="3"/>
      <c r="L117" s="3"/>
      <c r="M117" s="29"/>
      <c r="N117" s="28"/>
    </row>
    <row r="118" spans="7:14" ht="24.75" customHeight="1">
      <c r="G118" s="89" t="s">
        <v>221</v>
      </c>
      <c r="H118" s="89"/>
      <c r="I118" s="89"/>
      <c r="J118" s="89"/>
      <c r="K118" s="89"/>
      <c r="L118" s="89"/>
      <c r="M118" s="89"/>
      <c r="N118" s="89"/>
    </row>
    <row r="119" spans="7:14" ht="15" customHeight="1">
      <c r="G119" s="89"/>
      <c r="H119" s="89"/>
      <c r="I119" s="89"/>
      <c r="J119" s="89"/>
      <c r="K119" s="89"/>
      <c r="L119" s="89"/>
      <c r="M119" s="89"/>
      <c r="N119" s="89"/>
    </row>
    <row r="120" spans="1:14" ht="24.75" customHeight="1">
      <c r="A120" s="68" t="s">
        <v>165</v>
      </c>
      <c r="B120" s="68"/>
      <c r="C120" s="68"/>
      <c r="D120" s="68"/>
      <c r="E120" s="68"/>
      <c r="G120" s="89"/>
      <c r="H120" s="89"/>
      <c r="I120" s="89"/>
      <c r="J120" s="89"/>
      <c r="K120" s="89"/>
      <c r="L120" s="89"/>
      <c r="M120" s="89"/>
      <c r="N120" s="89"/>
    </row>
    <row r="121" spans="1:5" ht="9.75" customHeight="1" thickBot="1">
      <c r="A121" s="4"/>
      <c r="B121" s="4"/>
      <c r="C121" s="4"/>
      <c r="D121" s="4"/>
      <c r="E121" s="4"/>
    </row>
    <row r="122" spans="1:15" ht="13.5" customHeight="1" thickTop="1">
      <c r="A122" s="45" t="s">
        <v>217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7"/>
    </row>
    <row r="123" spans="1:15" ht="13.5" customHeight="1">
      <c r="A123" s="5" t="s">
        <v>128</v>
      </c>
      <c r="B123" s="90">
        <f>B66</f>
        <v>0</v>
      </c>
      <c r="C123" s="91"/>
      <c r="D123" s="91"/>
      <c r="E123" s="91"/>
      <c r="F123" s="91"/>
      <c r="G123" s="92"/>
      <c r="H123" s="53" t="s">
        <v>131</v>
      </c>
      <c r="I123" s="51"/>
      <c r="J123" s="84">
        <f>J66</f>
        <v>0</v>
      </c>
      <c r="K123" s="84"/>
      <c r="L123" s="84"/>
      <c r="M123" s="84"/>
      <c r="N123" s="84"/>
      <c r="O123" s="86"/>
    </row>
    <row r="124" spans="1:15" ht="13.5" customHeight="1">
      <c r="A124" s="56" t="s">
        <v>129</v>
      </c>
      <c r="B124" s="51"/>
      <c r="C124" s="84">
        <f>C67</f>
        <v>0</v>
      </c>
      <c r="D124" s="84"/>
      <c r="E124" s="84"/>
      <c r="F124" s="84"/>
      <c r="G124" s="85"/>
      <c r="H124" s="53" t="s">
        <v>130</v>
      </c>
      <c r="I124" s="51"/>
      <c r="J124" s="51"/>
      <c r="K124" s="84">
        <f>K67</f>
        <v>0</v>
      </c>
      <c r="L124" s="84"/>
      <c r="M124" s="84"/>
      <c r="N124" s="84"/>
      <c r="O124" s="86"/>
    </row>
    <row r="125" spans="1:15" ht="13.5" customHeight="1">
      <c r="A125" s="56"/>
      <c r="B125" s="51"/>
      <c r="C125" s="51"/>
      <c r="D125" s="51"/>
      <c r="E125" s="51"/>
      <c r="F125" s="51"/>
      <c r="G125" s="52"/>
      <c r="H125" s="53"/>
      <c r="I125" s="51"/>
      <c r="J125" s="51"/>
      <c r="K125" s="51"/>
      <c r="L125" s="87"/>
      <c r="M125" s="87"/>
      <c r="N125" s="87"/>
      <c r="O125" s="88"/>
    </row>
    <row r="126" spans="1:15" ht="13.5" customHeight="1" thickBot="1">
      <c r="A126" s="6"/>
      <c r="B126" s="49"/>
      <c r="C126" s="49"/>
      <c r="D126" s="49"/>
      <c r="E126" s="49"/>
      <c r="F126" s="49"/>
      <c r="G126" s="81"/>
      <c r="H126" s="82"/>
      <c r="I126" s="82"/>
      <c r="J126" s="82"/>
      <c r="K126" s="82"/>
      <c r="L126" s="82"/>
      <c r="M126" s="82"/>
      <c r="N126" s="82"/>
      <c r="O126" s="83"/>
    </row>
    <row r="127" ht="9.75" customHeight="1" thickBot="1" thickTop="1"/>
    <row r="128" spans="1:15" ht="13.5" customHeight="1" thickTop="1">
      <c r="A128" s="45" t="s">
        <v>143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7"/>
    </row>
    <row r="129" spans="1:15" ht="13.5" customHeight="1">
      <c r="A129" s="5" t="s">
        <v>136</v>
      </c>
      <c r="B129" s="78">
        <f>B72</f>
        <v>0</v>
      </c>
      <c r="C129" s="79"/>
      <c r="D129" s="53" t="s">
        <v>137</v>
      </c>
      <c r="E129" s="51"/>
      <c r="F129" s="51"/>
      <c r="G129" s="51">
        <f>G72</f>
        <v>0</v>
      </c>
      <c r="H129" s="51"/>
      <c r="I129" s="51"/>
      <c r="J129" s="51"/>
      <c r="K129" s="51"/>
      <c r="L129" s="51"/>
      <c r="M129" s="51"/>
      <c r="N129" s="51"/>
      <c r="O129" s="55"/>
    </row>
    <row r="130" spans="1:15" ht="13.5" customHeight="1">
      <c r="A130" s="5" t="s">
        <v>138</v>
      </c>
      <c r="B130" s="78">
        <f>B73</f>
        <v>0</v>
      </c>
      <c r="C130" s="79"/>
      <c r="D130" s="7" t="s">
        <v>139</v>
      </c>
      <c r="E130" s="78">
        <f>E73</f>
        <v>0</v>
      </c>
      <c r="F130" s="79"/>
      <c r="G130" s="7" t="s">
        <v>140</v>
      </c>
      <c r="H130" s="78">
        <f>H73</f>
        <v>0</v>
      </c>
      <c r="I130" s="79"/>
      <c r="J130" s="53" t="s">
        <v>141</v>
      </c>
      <c r="K130" s="51"/>
      <c r="L130" s="51"/>
      <c r="M130" s="78">
        <f>M73</f>
        <v>0</v>
      </c>
      <c r="N130" s="78"/>
      <c r="O130" s="80"/>
    </row>
    <row r="131" spans="1:15" ht="13.5" customHeight="1">
      <c r="A131" s="5" t="s">
        <v>134</v>
      </c>
      <c r="B131" s="51">
        <f>B74</f>
        <v>0</v>
      </c>
      <c r="C131" s="51"/>
      <c r="D131" s="51"/>
      <c r="E131" s="51"/>
      <c r="F131" s="51"/>
      <c r="G131" s="52"/>
      <c r="H131" s="7" t="s">
        <v>135</v>
      </c>
      <c r="I131" s="8"/>
      <c r="J131" s="51">
        <f>J74</f>
        <v>0</v>
      </c>
      <c r="K131" s="51"/>
      <c r="L131" s="51"/>
      <c r="M131" s="51"/>
      <c r="N131" s="51"/>
      <c r="O131" s="55"/>
    </row>
    <row r="132" spans="1:15" ht="13.5" customHeight="1" thickBot="1">
      <c r="A132" s="9" t="s">
        <v>142</v>
      </c>
      <c r="B132" s="75">
        <f>B75</f>
        <v>0</v>
      </c>
      <c r="C132" s="75"/>
      <c r="D132" s="75"/>
      <c r="E132" s="75"/>
      <c r="F132" s="75"/>
      <c r="G132" s="75"/>
      <c r="H132" s="10" t="s">
        <v>161</v>
      </c>
      <c r="I132" s="76">
        <f>I75</f>
        <v>0</v>
      </c>
      <c r="J132" s="76"/>
      <c r="K132" s="76"/>
      <c r="L132" s="76"/>
      <c r="M132" s="76"/>
      <c r="N132" s="76"/>
      <c r="O132" s="77"/>
    </row>
    <row r="133" ht="9.75" customHeight="1" thickBot="1" thickTop="1"/>
    <row r="134" spans="1:15" ht="13.5" customHeight="1" thickTop="1">
      <c r="A134" s="45" t="s">
        <v>146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7"/>
    </row>
    <row r="135" spans="1:37" ht="13.5" customHeight="1">
      <c r="A135" s="56" t="s">
        <v>145</v>
      </c>
      <c r="B135" s="51"/>
      <c r="C135" s="51"/>
      <c r="D135" s="51">
        <f aca="true" t="shared" si="1" ref="D135:D140">D78</f>
        <v>0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5"/>
      <c r="R135" s="2">
        <f>IF(D137="Bachillerato",X135,IF(D137="Técnico.Grado.Medio",X136,IF(D137="Técnico.Superior",X137,IF(D137="Superior.de.Diseño",X138,IF(D137="Idiomas.Básico",X139,IF(D137="Idiomas.Intermedio",X140,IF(D137="Idiomas.Avanzado",X141,IF(D137="Idiomas.C1",X142,0))))))))</f>
        <v>0</v>
      </c>
      <c r="S135" s="2">
        <f>IF(R135=0,R136,R135)</f>
        <v>0</v>
      </c>
      <c r="T135" s="11" t="str">
        <f>RIGHT(Q138,6)</f>
        <v>0</v>
      </c>
      <c r="U135" s="12">
        <f>T135/2</f>
        <v>0</v>
      </c>
      <c r="V135" s="13" t="str">
        <f>IF(B144="Normal",T135,IF(B144="Familia numerosa de categoría general",U135,IF(B144="Exento",0,0)))</f>
        <v>0</v>
      </c>
      <c r="W135" s="27" t="s">
        <v>117</v>
      </c>
      <c r="X135" s="26" t="s">
        <v>109</v>
      </c>
      <c r="Y135" s="14" t="s">
        <v>119</v>
      </c>
      <c r="Z135" s="14" t="s">
        <v>96</v>
      </c>
      <c r="AB135" s="14" t="s">
        <v>10</v>
      </c>
      <c r="AC135" s="14" t="s">
        <v>0</v>
      </c>
      <c r="AD135" s="14" t="s">
        <v>1</v>
      </c>
      <c r="AE135" s="14" t="s">
        <v>2</v>
      </c>
      <c r="AF135" s="14" t="s">
        <v>3</v>
      </c>
      <c r="AG135" s="14" t="s">
        <v>4</v>
      </c>
      <c r="AH135" s="14" t="s">
        <v>5</v>
      </c>
      <c r="AI135" s="14" t="s">
        <v>6</v>
      </c>
      <c r="AJ135" s="14" t="s">
        <v>78</v>
      </c>
      <c r="AK135" s="14"/>
    </row>
    <row r="136" spans="1:36" ht="13.5" customHeight="1">
      <c r="A136" s="56" t="s">
        <v>144</v>
      </c>
      <c r="B136" s="51"/>
      <c r="C136" s="51"/>
      <c r="D136" s="51" t="str">
        <f t="shared" si="1"/>
        <v>Título</v>
      </c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5"/>
      <c r="R136" s="2">
        <f>IF(D137="Idiomas.Ciclo.Superior",X143,IF(D137="Profesional.de.Música",X144,IF(D137="Duplicado",X145,0)))</f>
        <v>0</v>
      </c>
      <c r="S136" s="13">
        <f>VALUE(V136)</f>
        <v>0</v>
      </c>
      <c r="V136" s="13" t="str">
        <f>IF(B143="Diferencia de Tasa",L143,V135)</f>
        <v>0</v>
      </c>
      <c r="W136" s="2" t="s">
        <v>97</v>
      </c>
      <c r="X136" s="2" t="s">
        <v>10</v>
      </c>
      <c r="Y136" s="2" t="s">
        <v>111</v>
      </c>
      <c r="Z136" s="2" t="s">
        <v>109</v>
      </c>
      <c r="AA136" s="14" t="s">
        <v>109</v>
      </c>
      <c r="AB136" s="2" t="s">
        <v>21</v>
      </c>
      <c r="AC136" s="2" t="s">
        <v>44</v>
      </c>
      <c r="AD136" s="2" t="s">
        <v>71</v>
      </c>
      <c r="AE136" s="2" t="s">
        <v>72</v>
      </c>
      <c r="AF136" s="2" t="s">
        <v>72</v>
      </c>
      <c r="AG136" s="2" t="s">
        <v>72</v>
      </c>
      <c r="AH136" s="2" t="s">
        <v>72</v>
      </c>
      <c r="AI136" s="2" t="s">
        <v>72</v>
      </c>
      <c r="AJ136" s="2" t="s">
        <v>79</v>
      </c>
    </row>
    <row r="137" spans="1:36" ht="13.5" customHeight="1">
      <c r="A137" s="56" t="s">
        <v>127</v>
      </c>
      <c r="B137" s="51"/>
      <c r="C137" s="51"/>
      <c r="D137" s="51">
        <f t="shared" si="1"/>
        <v>0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5"/>
      <c r="P137" s="2">
        <f>IF(D137="Bachillerato",W135,IF(D137="Técnico.Grado.Medio",W136,IF(D137="Técnico.Superior",W137,IF(D137="Superior.de.Diseño",W138,IF(D137="Idiomas.Básico",W139,IF(D137="Idiomas.Intermedio",W140,IF(D137="Idiomas.Avanzado",W141,IF(D137="Idiomas.C1",W142,0))))))))</f>
        <v>0</v>
      </c>
      <c r="V137" s="12"/>
      <c r="W137" s="2" t="s">
        <v>98</v>
      </c>
      <c r="X137" s="2" t="s">
        <v>0</v>
      </c>
      <c r="Y137" s="2" t="s">
        <v>112</v>
      </c>
      <c r="Z137" s="2" t="s">
        <v>107</v>
      </c>
      <c r="AA137" s="1" t="s">
        <v>11</v>
      </c>
      <c r="AB137" s="2" t="s">
        <v>22</v>
      </c>
      <c r="AC137" s="2" t="s">
        <v>45</v>
      </c>
      <c r="AE137" s="2" t="s">
        <v>73</v>
      </c>
      <c r="AF137" s="2" t="s">
        <v>73</v>
      </c>
      <c r="AG137" s="2" t="s">
        <v>73</v>
      </c>
      <c r="AH137" s="2" t="s">
        <v>74</v>
      </c>
      <c r="AI137" s="2" t="s">
        <v>74</v>
      </c>
      <c r="AJ137" s="2" t="s">
        <v>80</v>
      </c>
    </row>
    <row r="138" spans="1:36" ht="13.5" customHeight="1">
      <c r="A138" s="56" t="str">
        <f>A24</f>
        <v>Idioma</v>
      </c>
      <c r="B138" s="51"/>
      <c r="C138" s="51"/>
      <c r="D138" s="51">
        <f t="shared" si="1"/>
        <v>0</v>
      </c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5"/>
      <c r="P138" s="2">
        <f>IF(D137="Idiomas.Ciclo.Superior",W143,IF(D137="Profesional.de.Música",W144,IF(D137="Duplicado",W145,0)))</f>
        <v>0</v>
      </c>
      <c r="Q138" s="2">
        <f>IF(D135="Duplicado",W145,P139)</f>
        <v>0</v>
      </c>
      <c r="W138" s="2" t="s">
        <v>99</v>
      </c>
      <c r="X138" s="2" t="s">
        <v>1</v>
      </c>
      <c r="Y138" s="2" t="s">
        <v>113</v>
      </c>
      <c r="Z138" s="2" t="s">
        <v>108</v>
      </c>
      <c r="AA138" s="1" t="s">
        <v>12</v>
      </c>
      <c r="AB138" s="2" t="s">
        <v>16</v>
      </c>
      <c r="AC138" s="2" t="s">
        <v>46</v>
      </c>
      <c r="AE138" s="2" t="s">
        <v>74</v>
      </c>
      <c r="AF138" s="2" t="s">
        <v>74</v>
      </c>
      <c r="AG138" s="2" t="s">
        <v>74</v>
      </c>
      <c r="AH138" s="2" t="s">
        <v>75</v>
      </c>
      <c r="AI138" s="2" t="s">
        <v>75</v>
      </c>
      <c r="AJ138" s="2" t="s">
        <v>81</v>
      </c>
    </row>
    <row r="139" spans="1:36" ht="13.5" customHeight="1">
      <c r="A139" s="56" t="s">
        <v>147</v>
      </c>
      <c r="B139" s="51"/>
      <c r="C139" s="51"/>
      <c r="D139" s="57">
        <f t="shared" si="1"/>
        <v>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8"/>
      <c r="P139" s="2">
        <f>IF(P137=0,P138,P137)</f>
        <v>0</v>
      </c>
      <c r="W139" s="2" t="s">
        <v>100</v>
      </c>
      <c r="X139" s="2" t="s">
        <v>2</v>
      </c>
      <c r="Y139" s="2" t="s">
        <v>114</v>
      </c>
      <c r="Z139" s="2" t="s">
        <v>110</v>
      </c>
      <c r="AA139" s="1" t="s">
        <v>13</v>
      </c>
      <c r="AB139" s="2" t="s">
        <v>17</v>
      </c>
      <c r="AC139" s="2" t="s">
        <v>47</v>
      </c>
      <c r="AE139" s="2" t="s">
        <v>75</v>
      </c>
      <c r="AF139" s="2" t="s">
        <v>75</v>
      </c>
      <c r="AG139" s="2" t="s">
        <v>75</v>
      </c>
      <c r="AH139" s="2" t="s">
        <v>76</v>
      </c>
      <c r="AI139" s="2" t="s">
        <v>77</v>
      </c>
      <c r="AJ139" s="2" t="s">
        <v>82</v>
      </c>
    </row>
    <row r="140" spans="1:36" ht="13.5" customHeight="1" thickBot="1">
      <c r="A140" s="48" t="s">
        <v>166</v>
      </c>
      <c r="B140" s="49"/>
      <c r="C140" s="49"/>
      <c r="D140" s="49" t="str">
        <f t="shared" si="1"/>
        <v>IES Río Duero                                                                                                                                                                   Zamora                                                  49006020</v>
      </c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0"/>
      <c r="T140" s="1"/>
      <c r="W140" s="2" t="s">
        <v>101</v>
      </c>
      <c r="X140" s="2" t="s">
        <v>3</v>
      </c>
      <c r="Y140" s="2" t="s">
        <v>115</v>
      </c>
      <c r="Z140" s="2" t="s">
        <v>116</v>
      </c>
      <c r="AA140" s="1" t="s">
        <v>14</v>
      </c>
      <c r="AB140" s="2" t="s">
        <v>18</v>
      </c>
      <c r="AC140" s="2" t="s">
        <v>48</v>
      </c>
      <c r="AE140" s="2" t="s">
        <v>76</v>
      </c>
      <c r="AF140" s="2" t="s">
        <v>76</v>
      </c>
      <c r="AG140" s="2" t="s">
        <v>76</v>
      </c>
      <c r="AH140" s="2" t="s">
        <v>77</v>
      </c>
      <c r="AJ140" s="2" t="s">
        <v>83</v>
      </c>
    </row>
    <row r="141" spans="20:36" ht="9.75" customHeight="1" thickBot="1" thickTop="1">
      <c r="T141" s="1"/>
      <c r="W141" s="2" t="s">
        <v>102</v>
      </c>
      <c r="X141" s="2" t="s">
        <v>4</v>
      </c>
      <c r="AA141" s="1" t="s">
        <v>15</v>
      </c>
      <c r="AB141" s="2" t="s">
        <v>19</v>
      </c>
      <c r="AC141" s="2" t="s">
        <v>49</v>
      </c>
      <c r="AE141" s="2" t="s">
        <v>77</v>
      </c>
      <c r="AF141" s="2" t="s">
        <v>77</v>
      </c>
      <c r="AG141" s="2" t="s">
        <v>77</v>
      </c>
      <c r="AJ141" s="2" t="s">
        <v>84</v>
      </c>
    </row>
    <row r="142" spans="1:36" ht="13.5" customHeight="1" thickTop="1">
      <c r="A142" s="45" t="s">
        <v>150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7"/>
      <c r="Q142" s="2" t="s">
        <v>118</v>
      </c>
      <c r="T142" s="1"/>
      <c r="W142" s="2" t="s">
        <v>103</v>
      </c>
      <c r="X142" s="2" t="s">
        <v>5</v>
      </c>
      <c r="AB142" s="2" t="s">
        <v>20</v>
      </c>
      <c r="AC142" s="2" t="s">
        <v>50</v>
      </c>
      <c r="AJ142" s="2" t="s">
        <v>85</v>
      </c>
    </row>
    <row r="143" spans="1:36" ht="13.5" customHeight="1">
      <c r="A143" s="5" t="s">
        <v>148</v>
      </c>
      <c r="B143" s="51">
        <f>B86</f>
        <v>0</v>
      </c>
      <c r="C143" s="51"/>
      <c r="D143" s="51"/>
      <c r="E143" s="52"/>
      <c r="F143" s="53" t="s">
        <v>162</v>
      </c>
      <c r="G143" s="51"/>
      <c r="H143" s="51"/>
      <c r="I143" s="51"/>
      <c r="J143" s="51"/>
      <c r="K143" s="51"/>
      <c r="L143" s="54">
        <f>L86</f>
        <v>0</v>
      </c>
      <c r="M143" s="54"/>
      <c r="N143" s="15" t="s">
        <v>163</v>
      </c>
      <c r="O143" s="16"/>
      <c r="Q143" s="2" t="s">
        <v>7</v>
      </c>
      <c r="T143" s="1"/>
      <c r="W143" s="2" t="s">
        <v>104</v>
      </c>
      <c r="X143" s="2" t="s">
        <v>6</v>
      </c>
      <c r="AB143" s="2" t="s">
        <v>28</v>
      </c>
      <c r="AC143" s="2" t="s">
        <v>51</v>
      </c>
      <c r="AJ143" s="2" t="s">
        <v>86</v>
      </c>
    </row>
    <row r="144" spans="1:36" ht="13.5" customHeight="1">
      <c r="A144" s="5" t="s">
        <v>149</v>
      </c>
      <c r="B144" s="51" t="str">
        <f>B87</f>
        <v>Normal</v>
      </c>
      <c r="C144" s="51"/>
      <c r="D144" s="51"/>
      <c r="E144" s="51"/>
      <c r="F144" s="51"/>
      <c r="G144" s="51"/>
      <c r="H144" s="51"/>
      <c r="I144" s="17"/>
      <c r="J144" s="17"/>
      <c r="K144" s="17"/>
      <c r="L144" s="17"/>
      <c r="M144" s="17"/>
      <c r="N144" s="17"/>
      <c r="O144" s="18"/>
      <c r="T144" s="1"/>
      <c r="W144" s="2" t="s">
        <v>105</v>
      </c>
      <c r="X144" s="2" t="s">
        <v>78</v>
      </c>
      <c r="AB144" s="2" t="s">
        <v>29</v>
      </c>
      <c r="AC144" s="2" t="s">
        <v>52</v>
      </c>
      <c r="AJ144" s="2" t="s">
        <v>87</v>
      </c>
    </row>
    <row r="145" spans="1:36" ht="13.5" customHeight="1">
      <c r="A145" s="5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5"/>
      <c r="T145" s="1"/>
      <c r="W145" s="2" t="s">
        <v>106</v>
      </c>
      <c r="X145" s="2" t="s">
        <v>7</v>
      </c>
      <c r="AB145" s="2" t="s">
        <v>30</v>
      </c>
      <c r="AC145" s="2" t="s">
        <v>53</v>
      </c>
      <c r="AJ145" s="2" t="s">
        <v>88</v>
      </c>
    </row>
    <row r="146" spans="1:36" ht="13.5" customHeight="1">
      <c r="A146" s="64" t="s">
        <v>151</v>
      </c>
      <c r="B146" s="63"/>
      <c r="C146" s="63"/>
      <c r="D146" s="74">
        <f>D89</f>
        <v>0</v>
      </c>
      <c r="E146" s="74"/>
      <c r="F146" s="19" t="s">
        <v>163</v>
      </c>
      <c r="G146" s="17"/>
      <c r="H146" s="17"/>
      <c r="I146" s="17"/>
      <c r="J146" s="17"/>
      <c r="K146" s="17"/>
      <c r="L146" s="17"/>
      <c r="M146" s="17"/>
      <c r="N146" s="17"/>
      <c r="O146" s="18"/>
      <c r="T146" s="1"/>
      <c r="AB146" s="2" t="s">
        <v>23</v>
      </c>
      <c r="AC146" s="2" t="s">
        <v>54</v>
      </c>
      <c r="AJ146" s="2" t="s">
        <v>89</v>
      </c>
    </row>
    <row r="147" spans="1:36" ht="13.5" customHeight="1">
      <c r="A147" s="67" t="s">
        <v>152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Q147" s="2" t="s">
        <v>96</v>
      </c>
      <c r="T147" s="1"/>
      <c r="AB147" s="2" t="s">
        <v>31</v>
      </c>
      <c r="AC147" s="2" t="s">
        <v>55</v>
      </c>
      <c r="AJ147" s="2" t="s">
        <v>90</v>
      </c>
    </row>
    <row r="148" spans="1:29" ht="13.5" customHeight="1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Q148" s="2" t="s">
        <v>119</v>
      </c>
      <c r="AB148" s="2" t="s">
        <v>37</v>
      </c>
      <c r="AC148" s="2" t="s">
        <v>63</v>
      </c>
    </row>
    <row r="149" spans="1:29" ht="13.5" customHeight="1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AB149" s="2" t="s">
        <v>25</v>
      </c>
      <c r="AC149" s="2" t="s">
        <v>64</v>
      </c>
    </row>
    <row r="150" spans="1:29" ht="13.5" customHeight="1">
      <c r="A150" s="70" t="str">
        <f>A101</f>
        <v>Zamora, </v>
      </c>
      <c r="B150" s="71"/>
      <c r="C150" s="71"/>
      <c r="D150" s="66">
        <f>D101</f>
        <v>43382</v>
      </c>
      <c r="E150" s="66"/>
      <c r="F150" s="66"/>
      <c r="G150" s="66"/>
      <c r="H150" s="66"/>
      <c r="I150" s="17"/>
      <c r="J150" s="17"/>
      <c r="K150" s="17"/>
      <c r="L150" s="17"/>
      <c r="M150" s="17"/>
      <c r="N150" s="17"/>
      <c r="O150" s="18"/>
      <c r="AB150" s="2" t="s">
        <v>38</v>
      </c>
      <c r="AC150" s="2" t="s">
        <v>65</v>
      </c>
    </row>
    <row r="151" spans="1:29" ht="13.5" customHeight="1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Q151" s="2" t="s">
        <v>126</v>
      </c>
      <c r="AB151" s="2" t="s">
        <v>26</v>
      </c>
      <c r="AC151" s="2" t="s">
        <v>66</v>
      </c>
    </row>
    <row r="152" spans="1:29" ht="13.5" customHeight="1">
      <c r="A152" s="20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R152" s="66">
        <f ca="1">TODAY()</f>
        <v>43382</v>
      </c>
      <c r="S152" s="66"/>
      <c r="T152" s="66"/>
      <c r="U152" s="66"/>
      <c r="AB152" s="2" t="s">
        <v>39</v>
      </c>
      <c r="AC152" s="2" t="s">
        <v>67</v>
      </c>
    </row>
    <row r="153" spans="1:29" ht="13.5" customHeight="1" thickBot="1">
      <c r="A153" s="9"/>
      <c r="B153" s="22"/>
      <c r="C153" s="22"/>
      <c r="D153" s="22" t="s">
        <v>153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R153" s="24"/>
      <c r="AB153" s="2" t="s">
        <v>40</v>
      </c>
      <c r="AC153" s="2" t="s">
        <v>68</v>
      </c>
    </row>
    <row r="154" spans="17:29" ht="9.75" customHeight="1" thickBot="1" thickTop="1">
      <c r="Q154" s="2" t="str">
        <f>MID(D140,177,18)</f>
        <v>Zamora            </v>
      </c>
      <c r="AB154" s="2" t="s">
        <v>41</v>
      </c>
      <c r="AC154" s="2" t="s">
        <v>69</v>
      </c>
    </row>
    <row r="155" spans="1:29" ht="13.5" customHeight="1" thickTop="1">
      <c r="A155" s="45" t="s">
        <v>154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7"/>
      <c r="Q155" s="2" t="str">
        <f>TRIM(Q154)</f>
        <v>Zamora</v>
      </c>
      <c r="AB155" s="2" t="s">
        <v>42</v>
      </c>
      <c r="AC155" s="2" t="s">
        <v>70</v>
      </c>
    </row>
    <row r="156" spans="1:28" ht="13.5" customHeight="1">
      <c r="A156" s="56" t="s">
        <v>155</v>
      </c>
      <c r="B156" s="51"/>
      <c r="C156" s="63" t="str">
        <f>C50</f>
        <v>UNICAJA BANCO, S.A.</v>
      </c>
      <c r="D156" s="63"/>
      <c r="E156" s="63"/>
      <c r="F156" s="63"/>
      <c r="G156" s="63"/>
      <c r="H156" s="63"/>
      <c r="I156" s="63"/>
      <c r="J156" s="8"/>
      <c r="K156" s="8"/>
      <c r="L156" s="8"/>
      <c r="M156" s="8"/>
      <c r="N156" s="8"/>
      <c r="O156" s="16"/>
      <c r="Q156" s="24" t="str">
        <f>CONCATENATE(Q155,", ")</f>
        <v>Zamora, </v>
      </c>
      <c r="AB156" s="2" t="s">
        <v>43</v>
      </c>
    </row>
    <row r="157" spans="1:17" ht="13.5" customHeight="1">
      <c r="A157" s="56" t="s">
        <v>156</v>
      </c>
      <c r="B157" s="51"/>
      <c r="C157" s="63" t="str">
        <f>C51</f>
        <v>ES33 2103 4600 8300 3308 5230</v>
      </c>
      <c r="D157" s="63"/>
      <c r="E157" s="63"/>
      <c r="F157" s="63"/>
      <c r="G157" s="63"/>
      <c r="H157" s="63"/>
      <c r="I157" s="63"/>
      <c r="J157" s="8"/>
      <c r="K157" s="8"/>
      <c r="L157" s="8"/>
      <c r="M157" s="8"/>
      <c r="N157" s="8"/>
      <c r="O157" s="16"/>
      <c r="Q157" s="2" t="str">
        <f>RIGHT(D140,8)</f>
        <v>49006020</v>
      </c>
    </row>
    <row r="158" spans="1:15" ht="13.5" customHeight="1">
      <c r="A158" s="64" t="s">
        <v>157</v>
      </c>
      <c r="B158" s="63"/>
      <c r="C158" s="65">
        <f>C109</f>
        <v>0</v>
      </c>
      <c r="D158" s="65"/>
      <c r="E158" s="25" t="s">
        <v>163</v>
      </c>
      <c r="F158" s="8"/>
      <c r="G158" s="8"/>
      <c r="H158" s="8"/>
      <c r="I158" s="8"/>
      <c r="J158" s="8"/>
      <c r="K158" s="8"/>
      <c r="L158" s="8"/>
      <c r="M158" s="8"/>
      <c r="N158" s="8"/>
      <c r="O158" s="16"/>
    </row>
    <row r="159" spans="1:15" ht="13.5" customHeight="1">
      <c r="A159" s="56" t="s">
        <v>158</v>
      </c>
      <c r="B159" s="5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6"/>
    </row>
    <row r="160" spans="1:15" ht="13.5" customHeight="1">
      <c r="A160" s="153" t="s">
        <v>159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102"/>
    </row>
    <row r="161" spans="1:15" ht="13.5" customHeight="1">
      <c r="A161" s="59" t="s">
        <v>160</v>
      </c>
      <c r="B161" s="60"/>
      <c r="C161" s="61" t="str">
        <f>C112</f>
        <v> ,  - 49006020 - Tasas Títulos</v>
      </c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/>
    </row>
    <row r="162" spans="1:15" ht="13.5" customHeight="1" thickBot="1">
      <c r="A162" s="42" t="s">
        <v>194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4"/>
    </row>
    <row r="163" spans="1:15" ht="12" customHeight="1" thickTop="1">
      <c r="A163" s="141" t="s">
        <v>220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6" spans="1:15" ht="12.7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pans="1:15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</sheetData>
  <sheetProtection password="C076" sheet="1" objects="1" scenarios="1" selectLockedCells="1"/>
  <mergeCells count="210">
    <mergeCell ref="A97:O100"/>
    <mergeCell ref="A163:O163"/>
    <mergeCell ref="F3:O6"/>
    <mergeCell ref="F60:O63"/>
    <mergeCell ref="A33:O34"/>
    <mergeCell ref="A90:O91"/>
    <mergeCell ref="A40:O43"/>
    <mergeCell ref="A160:O160"/>
    <mergeCell ref="A6:E6"/>
    <mergeCell ref="A10:B10"/>
    <mergeCell ref="A166:O166"/>
    <mergeCell ref="A57:O57"/>
    <mergeCell ref="A114:O114"/>
    <mergeCell ref="B66:G66"/>
    <mergeCell ref="H66:I66"/>
    <mergeCell ref="J66:O66"/>
    <mergeCell ref="A67:B67"/>
    <mergeCell ref="K67:O67"/>
    <mergeCell ref="C67:G67"/>
    <mergeCell ref="H67:J67"/>
    <mergeCell ref="C10:G10"/>
    <mergeCell ref="H10:J10"/>
    <mergeCell ref="A8:O8"/>
    <mergeCell ref="B9:G9"/>
    <mergeCell ref="H9:I9"/>
    <mergeCell ref="J9:O9"/>
    <mergeCell ref="K10:O10"/>
    <mergeCell ref="L11:O11"/>
    <mergeCell ref="B12:G12"/>
    <mergeCell ref="H12:I12"/>
    <mergeCell ref="J12:O12"/>
    <mergeCell ref="A11:B11"/>
    <mergeCell ref="C11:G11"/>
    <mergeCell ref="H11:K11"/>
    <mergeCell ref="A14:O14"/>
    <mergeCell ref="I18:O18"/>
    <mergeCell ref="B15:C15"/>
    <mergeCell ref="D15:F15"/>
    <mergeCell ref="G15:O15"/>
    <mergeCell ref="B16:C16"/>
    <mergeCell ref="E16:F16"/>
    <mergeCell ref="H16:I16"/>
    <mergeCell ref="J16:L16"/>
    <mergeCell ref="M16:O16"/>
    <mergeCell ref="B17:G17"/>
    <mergeCell ref="A25:C25"/>
    <mergeCell ref="A26:C26"/>
    <mergeCell ref="A23:C23"/>
    <mergeCell ref="A24:C24"/>
    <mergeCell ref="A28:O28"/>
    <mergeCell ref="B29:E29"/>
    <mergeCell ref="F29:K29"/>
    <mergeCell ref="L29:M29"/>
    <mergeCell ref="A32:C32"/>
    <mergeCell ref="D32:E32"/>
    <mergeCell ref="B30:H30"/>
    <mergeCell ref="E31:O31"/>
    <mergeCell ref="C55:O55"/>
    <mergeCell ref="A51:B51"/>
    <mergeCell ref="A52:B52"/>
    <mergeCell ref="A53:B53"/>
    <mergeCell ref="A55:B55"/>
    <mergeCell ref="C52:D52"/>
    <mergeCell ref="C50:I50"/>
    <mergeCell ref="C51:I51"/>
    <mergeCell ref="A50:B50"/>
    <mergeCell ref="J17:O17"/>
    <mergeCell ref="B18:G18"/>
    <mergeCell ref="A20:O20"/>
    <mergeCell ref="A49:O49"/>
    <mergeCell ref="A36:O39"/>
    <mergeCell ref="D23:O23"/>
    <mergeCell ref="A31:D31"/>
    <mergeCell ref="R47:U47"/>
    <mergeCell ref="A44:C44"/>
    <mergeCell ref="D44:H44"/>
    <mergeCell ref="D21:O21"/>
    <mergeCell ref="D22:O22"/>
    <mergeCell ref="A21:C21"/>
    <mergeCell ref="A22:C22"/>
    <mergeCell ref="D24:O24"/>
    <mergeCell ref="D25:O25"/>
    <mergeCell ref="D26:O26"/>
    <mergeCell ref="B69:G69"/>
    <mergeCell ref="H69:I69"/>
    <mergeCell ref="J69:O69"/>
    <mergeCell ref="A68:B68"/>
    <mergeCell ref="C68:G68"/>
    <mergeCell ref="H68:K68"/>
    <mergeCell ref="L68:O68"/>
    <mergeCell ref="A71:O71"/>
    <mergeCell ref="B72:C72"/>
    <mergeCell ref="D72:F72"/>
    <mergeCell ref="G72:O72"/>
    <mergeCell ref="M73:O73"/>
    <mergeCell ref="B74:G74"/>
    <mergeCell ref="J74:O74"/>
    <mergeCell ref="B75:G75"/>
    <mergeCell ref="I75:O75"/>
    <mergeCell ref="B73:C73"/>
    <mergeCell ref="E73:F73"/>
    <mergeCell ref="H73:I73"/>
    <mergeCell ref="J73:L73"/>
    <mergeCell ref="A77:O77"/>
    <mergeCell ref="A78:C78"/>
    <mergeCell ref="D78:O78"/>
    <mergeCell ref="A79:C79"/>
    <mergeCell ref="D79:O79"/>
    <mergeCell ref="A80:C80"/>
    <mergeCell ref="D80:O80"/>
    <mergeCell ref="A81:C81"/>
    <mergeCell ref="D81:O81"/>
    <mergeCell ref="A82:C82"/>
    <mergeCell ref="D82:O82"/>
    <mergeCell ref="A83:C83"/>
    <mergeCell ref="D83:O83"/>
    <mergeCell ref="A85:O85"/>
    <mergeCell ref="B86:E86"/>
    <mergeCell ref="F86:K86"/>
    <mergeCell ref="L86:M86"/>
    <mergeCell ref="A93:O96"/>
    <mergeCell ref="B87:H87"/>
    <mergeCell ref="A88:D88"/>
    <mergeCell ref="E88:O88"/>
    <mergeCell ref="A89:C89"/>
    <mergeCell ref="D89:E89"/>
    <mergeCell ref="A101:C101"/>
    <mergeCell ref="D101:H101"/>
    <mergeCell ref="R103:U103"/>
    <mergeCell ref="A106:O106"/>
    <mergeCell ref="A107:B107"/>
    <mergeCell ref="C107:I107"/>
    <mergeCell ref="A108:B108"/>
    <mergeCell ref="C108:I108"/>
    <mergeCell ref="A109:B109"/>
    <mergeCell ref="C109:D109"/>
    <mergeCell ref="A110:B110"/>
    <mergeCell ref="A112:B112"/>
    <mergeCell ref="C112:O112"/>
    <mergeCell ref="G118:N120"/>
    <mergeCell ref="A120:E120"/>
    <mergeCell ref="A122:O122"/>
    <mergeCell ref="B123:G123"/>
    <mergeCell ref="H123:I123"/>
    <mergeCell ref="J123:O123"/>
    <mergeCell ref="A124:B124"/>
    <mergeCell ref="C124:G124"/>
    <mergeCell ref="H124:J124"/>
    <mergeCell ref="K124:O124"/>
    <mergeCell ref="A125:B125"/>
    <mergeCell ref="C125:G125"/>
    <mergeCell ref="H125:K125"/>
    <mergeCell ref="L125:O125"/>
    <mergeCell ref="B131:G131"/>
    <mergeCell ref="J131:O131"/>
    <mergeCell ref="B126:G126"/>
    <mergeCell ref="H126:I126"/>
    <mergeCell ref="J126:O126"/>
    <mergeCell ref="A128:O128"/>
    <mergeCell ref="B129:C129"/>
    <mergeCell ref="D129:F129"/>
    <mergeCell ref="G129:O129"/>
    <mergeCell ref="A134:O134"/>
    <mergeCell ref="A135:C135"/>
    <mergeCell ref="D135:O135"/>
    <mergeCell ref="A136:C136"/>
    <mergeCell ref="D136:O136"/>
    <mergeCell ref="B130:C130"/>
    <mergeCell ref="E130:F130"/>
    <mergeCell ref="H130:I130"/>
    <mergeCell ref="J130:L130"/>
    <mergeCell ref="M130:O130"/>
    <mergeCell ref="A56:O56"/>
    <mergeCell ref="A159:B159"/>
    <mergeCell ref="A63:E63"/>
    <mergeCell ref="E145:O145"/>
    <mergeCell ref="A146:C146"/>
    <mergeCell ref="D146:E146"/>
    <mergeCell ref="B132:G132"/>
    <mergeCell ref="I132:O132"/>
    <mergeCell ref="A138:C138"/>
    <mergeCell ref="D138:O138"/>
    <mergeCell ref="A157:B157"/>
    <mergeCell ref="C157:I157"/>
    <mergeCell ref="A158:B158"/>
    <mergeCell ref="C158:D158"/>
    <mergeCell ref="R152:U152"/>
    <mergeCell ref="A147:O149"/>
    <mergeCell ref="A150:C150"/>
    <mergeCell ref="D150:H150"/>
    <mergeCell ref="A145:D145"/>
    <mergeCell ref="A139:C139"/>
    <mergeCell ref="D139:O139"/>
    <mergeCell ref="A137:C137"/>
    <mergeCell ref="A113:O113"/>
    <mergeCell ref="A161:B161"/>
    <mergeCell ref="C161:O161"/>
    <mergeCell ref="A155:O155"/>
    <mergeCell ref="A156:B156"/>
    <mergeCell ref="C156:I156"/>
    <mergeCell ref="A162:O162"/>
    <mergeCell ref="A65:O65"/>
    <mergeCell ref="A140:C140"/>
    <mergeCell ref="D140:O140"/>
    <mergeCell ref="B143:E143"/>
    <mergeCell ref="F143:K143"/>
    <mergeCell ref="L143:M143"/>
    <mergeCell ref="B144:H144"/>
    <mergeCell ref="D137:O137"/>
    <mergeCell ref="A142:O142"/>
  </mergeCells>
  <dataValidations count="8">
    <dataValidation type="list" allowBlank="1" showInputMessage="1" showErrorMessage="1" prompt="Seleccionar de la lista desplegable" error="Debe seleccionar de la lista" sqref="D22">
      <formula1>$Q$32:$Q$33</formula1>
    </dataValidation>
    <dataValidation type="list" allowBlank="1" showInputMessage="1" showErrorMessage="1" prompt="Seleccionar de la lista desplegable" error="Debe seleccionar de la lista" sqref="D21">
      <formula1>$Q$27:$Q$28</formula1>
    </dataValidation>
    <dataValidation type="list" allowBlank="1" showInputMessage="1" showErrorMessage="1" prompt="Seleccionar de la lista desplegable" error="Debe seleccionar de la lista" sqref="D24:O24">
      <formula1>INDIRECT($D$23)</formula1>
    </dataValidation>
    <dataValidation type="list" allowBlank="1" showInputMessage="1" showErrorMessage="1" prompt="Seleccionar de la lista desplegable" error="Debe seleccionar de la lista" sqref="D23:O23">
      <formula1>INDIRECT($D$22)</formula1>
    </dataValidation>
    <dataValidation type="list" allowBlank="1" showInputMessage="1" showErrorMessage="1" prompt="Seleccionar de la lista desplegable" error="Debe seleccionar de la lista" sqref="B29:E29">
      <formula1>$Q$37:$Q$38</formula1>
    </dataValidation>
    <dataValidation type="list" allowBlank="1" showInputMessage="1" showErrorMessage="1" prompt="Seleccionar de la lista desplegable" error="Debe seleccionar de la lista" sqref="B30">
      <formula1>$Z$36:$Z$38</formula1>
    </dataValidation>
    <dataValidation type="list" allowBlank="1" showInputMessage="1" showErrorMessage="1" prompt="Seleccionar de la lista desplegable" sqref="E31:O31">
      <formula1>IF($B$30="Exento",INDIRECT($D$21,0))</formula1>
    </dataValidation>
    <dataValidation type="list" allowBlank="1" showInputMessage="1" showErrorMessage="1" prompt="Seleccionar de la lista desplegable" error="Debe seleccionar de la lista" sqref="D26:O26">
      <formula1>$AL$8:$AL$35</formula1>
    </dataValidation>
  </dataValidations>
  <printOptions horizontalCentered="1" verticalCentered="1"/>
  <pageMargins left="0" right="0" top="0" bottom="0" header="0" footer="0"/>
  <pageSetup fitToHeight="3" horizontalDpi="300" verticalDpi="300" orientation="portrait" paperSize="9" r:id="rId2"/>
  <rowBreaks count="2" manualBreakCount="2">
    <brk id="57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Honorino Montero Lopez</cp:lastModifiedBy>
  <cp:lastPrinted>2013-03-26T11:46:30Z</cp:lastPrinted>
  <dcterms:created xsi:type="dcterms:W3CDTF">2012-01-12T09:40:25Z</dcterms:created>
  <dcterms:modified xsi:type="dcterms:W3CDTF">2018-10-09T07:56:54Z</dcterms:modified>
  <cp:category/>
  <cp:version/>
  <cp:contentType/>
  <cp:contentStatus/>
</cp:coreProperties>
</file>